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1. JAN 2019 CAPSTONE\"/>
    </mc:Choice>
  </mc:AlternateContent>
  <bookViews>
    <workbookView xWindow="-15" yWindow="330" windowWidth="12000" windowHeight="9990" firstSheet="4" activeTab="7"/>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O199" i="3"/>
  <c r="AN200" i="3"/>
  <c r="AR200" i="3" s="1"/>
  <c r="AO200" i="3"/>
  <c r="AN201" i="3"/>
  <c r="AO201" i="3"/>
  <c r="AN202" i="3"/>
  <c r="AO202" i="3"/>
  <c r="AS202" i="3" s="1"/>
  <c r="AN203" i="3"/>
  <c r="AR203" i="3" s="1"/>
  <c r="AO203" i="3"/>
  <c r="AN204" i="3"/>
  <c r="AO204" i="3"/>
  <c r="AN205" i="3"/>
  <c r="AO205" i="3"/>
  <c r="AN206" i="3"/>
  <c r="AO206" i="3"/>
  <c r="AS206" i="3" s="1"/>
  <c r="AN207" i="3"/>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O219" i="3"/>
  <c r="AN220" i="3"/>
  <c r="AO220" i="3"/>
  <c r="AN221" i="3"/>
  <c r="AO221" i="3"/>
  <c r="AN222" i="3"/>
  <c r="AO222" i="3"/>
  <c r="AS222" i="3" s="1"/>
  <c r="AN223" i="3"/>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O251" i="3"/>
  <c r="AS251" i="3" s="1"/>
  <c r="AN252" i="3"/>
  <c r="AO252" i="3"/>
  <c r="AN253" i="3"/>
  <c r="AO253" i="3"/>
  <c r="AN254" i="3"/>
  <c r="AO254" i="3"/>
  <c r="AS254" i="3" s="1"/>
  <c r="AN255" i="3"/>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O268" i="3"/>
  <c r="AN269" i="3"/>
  <c r="AO269" i="3"/>
  <c r="AN270" i="3"/>
  <c r="AO270" i="3"/>
  <c r="AS270" i="3" s="1"/>
  <c r="AN271" i="3"/>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R271" i="3" l="1"/>
  <c r="AR268" i="3"/>
  <c r="AR255" i="3"/>
  <c r="AR252" i="3"/>
  <c r="AR251" i="3"/>
  <c r="AR239" i="3"/>
  <c r="AR223" i="3"/>
  <c r="AR199" i="3"/>
  <c r="AR204" i="3"/>
  <c r="AR207" i="3"/>
  <c r="AR219" i="3"/>
  <c r="AR220" i="3"/>
  <c r="AS281" i="3"/>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AR282" i="3"/>
  <c r="AR278" i="3"/>
  <c r="S91" i="217" s="1"/>
  <c r="AR274" i="3"/>
  <c r="S87" i="217" s="1"/>
  <c r="S85" i="217"/>
  <c r="AR270" i="3"/>
  <c r="AR266" i="3"/>
  <c r="S79" i="217" s="1"/>
  <c r="AR262" i="3"/>
  <c r="S75" i="217" s="1"/>
  <c r="S73" i="217"/>
  <c r="AR258" i="3"/>
  <c r="AR254" i="3"/>
  <c r="S67" i="217" s="1"/>
  <c r="AR250" i="3"/>
  <c r="S63" i="217" s="1"/>
  <c r="AR246" i="3"/>
  <c r="AR242" i="3"/>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AV26" i="3" l="1"/>
  <c r="AV22" i="3"/>
  <c r="S54" i="217"/>
  <c r="S57" i="217"/>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D29"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8" i="3" l="1"/>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T38" i="3"/>
  <c r="AU38" i="3"/>
  <c r="V94" i="3" s="1"/>
  <c r="AD95" i="3"/>
  <c r="AK10" i="3"/>
  <c r="AX46" i="3" s="1"/>
  <c r="AH87" i="3" l="1"/>
  <c r="AG87" i="3"/>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9" i="3" l="1"/>
  <c r="O29" i="3" s="1"/>
  <c r="M28" i="3"/>
  <c r="O28"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9" i="3" l="1"/>
  <c r="P30" i="3"/>
  <c r="P28" i="3"/>
  <c r="R30" i="3"/>
  <c r="R28" i="3"/>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I28" i="3" s="1"/>
  <c r="G29" i="3"/>
  <c r="I29"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S28" i="3"/>
  <c r="U28" i="3" s="1"/>
  <c r="S29" i="3"/>
  <c r="I34" i="3"/>
  <c r="U30" i="3"/>
  <c r="U29" i="3"/>
  <c r="BO75" i="18"/>
  <c r="BO114" i="18" s="1"/>
  <c r="U34" i="3" l="1"/>
</calcChain>
</file>

<file path=xl/sharedStrings.xml><?xml version="1.0" encoding="utf-8"?>
<sst xmlns="http://schemas.openxmlformats.org/spreadsheetml/2006/main" count="2827" uniqueCount="579">
  <si>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</si>
  <si>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</si>
  <si>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</si>
  <si>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</si>
  <si>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</si>
  <si>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</si>
  <si>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</si>
  <si>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</si>
  <si>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</si>
  <si>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</si>
  <si>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</si>
  <si>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</si>
  <si>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</si>
  <si>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</si>
  <si>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</si>
  <si>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</si>
  <si>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</si>
  <si>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</si>
  <si>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</si>
  <si>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</si>
  <si>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</si>
  <si>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</si>
  <si>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</si>
  <si>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</si>
  <si>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</si>
  <si>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</si>
  <si>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</si>
  <si>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</si>
  <si>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</si>
  <si>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</si>
  <si>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</si>
  <si>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</si>
  <si>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</si>
  <si>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</si>
  <si>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</si>
  <si>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</si>
  <si>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</si>
  <si>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</si>
  <si>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</si>
  <si>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</si>
  <si>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</si>
  <si>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</si>
  <si>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</si>
  <si>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</si>
  <si>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</si>
  <si>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</si>
  <si>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</si>
  <si>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</si>
  <si>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</si>
  <si>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</si>
  <si>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</si>
  <si>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</si>
  <si>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</si>
  <si>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</si>
  <si>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</si>
  <si>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</si>
  <si>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</si>
  <si>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</si>
  <si>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</si>
  <si>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</si>
  <si>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</si>
  <si>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</si>
  <si>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</si>
  <si>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</si>
  <si>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</si>
  <si>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</si>
  <si>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</si>
  <si>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</si>
  <si>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</si>
  <si>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</si>
  <si>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</si>
  <si>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</si>
  <si>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</si>
  <si>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</si>
  <si>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</si>
  <si>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</si>
  <si>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</si>
  <si>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</si>
  <si>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</si>
  <si>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</si>
  <si>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</si>
  <si>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</si>
  <si>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</si>
  <si>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</si>
  <si>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</si>
  <si>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</si>
  <si>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</si>
  <si>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</si>
  <si>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</si>
  <si>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</si>
  <si>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</si>
  <si>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</si>
  <si>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</si>
  <si>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</si>
  <si>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</si>
  <si>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</si>
  <si>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</si>
  <si>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</si>
  <si>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</si>
  <si>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</si>
  <si>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</si>
  <si>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</si>
  <si>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</si>
  <si>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</si>
  <si>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</si>
  <si>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</si>
  <si>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</si>
  <si>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</si>
  <si>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</si>
  <si>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</si>
  <si>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</si>
  <si>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</si>
  <si>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</si>
  <si>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</si>
  <si>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</si>
  <si>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</si>
  <si>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</si>
  <si>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</si>
  <si>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</si>
  <si>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</si>
  <si>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</si>
  <si>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</si>
  <si>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</si>
  <si>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</si>
  <si>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</si>
  <si>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</si>
  <si>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</si>
  <si>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</si>
  <si>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</si>
  <si>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</si>
  <si>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</si>
  <si>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</si>
  <si>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</si>
  <si>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</si>
  <si>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</si>
  <si>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</si>
  <si>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</si>
  <si>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</si>
  <si>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</si>
  <si>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</si>
  <si>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</si>
  <si>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</si>
  <si>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</si>
  <si>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</si>
  <si>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</si>
  <si>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</si>
  <si>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</si>
  <si>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</si>
  <si>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</si>
  <si>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</si>
  <si>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</si>
  <si>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</si>
  <si>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</si>
  <si>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</si>
  <si>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</si>
  <si>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</si>
  <si>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</si>
  <si>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</si>
  <si>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</si>
  <si>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</si>
  <si>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</si>
  <si>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</si>
  <si>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</si>
  <si>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</si>
  <si>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</si>
  <si>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</si>
  <si>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</si>
  <si>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</si>
  <si>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</si>
  <si>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</si>
  <si>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</si>
  <si>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</si>
  <si>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</si>
  <si>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</si>
  <si>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</si>
  <si>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</si>
  <si>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</si>
  <si>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</si>
  <si>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</si>
  <si>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</si>
  <si>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</si>
  <si>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</si>
  <si>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</si>
  <si>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</si>
  <si>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</si>
  <si>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</si>
  <si>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</si>
  <si>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</si>
  <si>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</si>
  <si>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</si>
  <si>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</si>
  <si>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</si>
  <si>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</si>
  <si>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</si>
  <si>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</si>
  <si>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</si>
  <si>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</si>
  <si>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</si>
  <si>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</si>
  <si>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</si>
  <si>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</si>
  <si>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</si>
  <si>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</si>
  <si>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</si>
  <si>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</si>
  <si>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</si>
  <si>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</si>
  <si>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</si>
  <si>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</si>
  <si>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</si>
  <si>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</si>
  <si>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</si>
  <si>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</si>
  <si>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</si>
  <si>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</si>
  <si>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</si>
  <si>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</si>
  <si>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</si>
  <si>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</si>
  <si>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</si>
  <si>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</si>
  <si>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</si>
  <si>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</si>
  <si>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</si>
  <si>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</si>
  <si>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</si>
  <si>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</si>
  <si>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</si>
  <si>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</si>
  <si>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</si>
  <si>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</si>
  <si>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</si>
  <si>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</si>
  <si>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</si>
  <si>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</si>
  <si>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</si>
  <si>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</si>
  <si>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</si>
  <si>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</si>
  <si>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</si>
  <si>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</si>
  <si>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</si>
  <si>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</si>
  <si>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</si>
  <si>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</si>
  <si>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</si>
  <si>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</si>
  <si>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</si>
  <si>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</si>
  <si>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</si>
  <si>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</si>
  <si>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</si>
  <si>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</si>
  <si>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</si>
  <si>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</si>
  <si>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</si>
  <si>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</si>
  <si>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</si>
  <si>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</si>
  <si>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</si>
  <si>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</si>
  <si>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</si>
  <si>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</si>
  <si>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</si>
  <si>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</si>
  <si>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</si>
  <si>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</si>
  <si>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</si>
  <si>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</si>
  <si>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</si>
  <si>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</si>
  <si>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</si>
  <si>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</si>
  <si>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</si>
  <si>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</si>
  <si>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</si>
  <si>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</si>
  <si>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</si>
  <si>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</si>
  <si>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</si>
  <si>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</si>
  <si>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</si>
  <si>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</si>
  <si>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</si>
  <si>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</si>
  <si>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</si>
  <si>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</si>
  <si>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</si>
  <si>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</si>
  <si>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</si>
  <si>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</si>
  <si>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</si>
  <si>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</si>
  <si>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</si>
  <si>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</si>
  <si>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</si>
  <si>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</si>
  <si>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</si>
  <si>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</si>
  <si>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</si>
  <si>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</si>
  <si>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</si>
  <si>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</si>
  <si>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</si>
  <si>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</si>
  <si>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</si>
  <si>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</si>
  <si>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</si>
  <si>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</si>
  <si>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</si>
  <si>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</si>
  <si>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</si>
  <si>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</si>
  <si>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</si>
  <si>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</si>
  <si>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</si>
  <si>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</si>
  <si>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</si>
  <si>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</si>
  <si>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</si>
  <si>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</si>
  <si>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</si>
  <si>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</si>
  <si>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</si>
  <si>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</si>
  <si>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</si>
  <si>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</si>
  <si>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</si>
  <si>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</si>
  <si>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</si>
  <si>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</si>
  <si>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</si>
  <si>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</si>
  <si>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</si>
  <si>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</si>
  <si>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</si>
  <si>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</si>
  <si>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</si>
  <si>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</si>
  <si>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</si>
  <si>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</si>
  <si>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</si>
  <si>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</si>
  <si>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</si>
  <si>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</si>
  <si>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</si>
  <si>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</si>
  <si>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</si>
  <si>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</si>
  <si>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</si>
  <si>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</si>
  <si>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</si>
  <si>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</si>
  <si>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</si>
  <si>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</si>
  <si>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</si>
  <si>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</si>
  <si>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</si>
  <si>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</si>
  <si>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</si>
  <si>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</si>
  <si>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</si>
  <si>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</si>
  <si>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</si>
  <si>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</si>
  <si>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</si>
  <si>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</si>
  <si>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</si>
  <si>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</si>
  <si>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</si>
  <si>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</si>
  <si>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</si>
  <si>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</si>
  <si>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</si>
  <si>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</si>
  <si>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</si>
  <si>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</si>
  <si>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</si>
  <si>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</si>
  <si>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</si>
  <si>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</si>
  <si>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</si>
  <si>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</si>
  <si>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</si>
  <si>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</si>
  <si>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</si>
  <si>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</si>
  <si>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</si>
  <si>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</si>
  <si>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</si>
  <si>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</si>
  <si>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</si>
  <si>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</si>
  <si>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</si>
  <si>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</si>
  <si>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</si>
  <si>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</si>
  <si>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</si>
  <si>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</si>
  <si>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</si>
  <si>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</si>
  <si>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</si>
  <si>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</si>
  <si>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</si>
  <si>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</si>
  <si>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</si>
  <si>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</si>
  <si>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</si>
  <si>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</si>
  <si>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</si>
  <si>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</si>
  <si>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</si>
  <si>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</si>
  <si>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</si>
  <si>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</si>
  <si>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</si>
  <si>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</si>
  <si>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</si>
  <si>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</si>
  <si>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</si>
  <si>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</si>
  <si>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</si>
  <si>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</si>
  <si>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</si>
  <si>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</si>
  <si>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</si>
  <si>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</si>
  <si>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</si>
  <si>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</si>
  <si>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</si>
  <si>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</si>
  <si>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</si>
  <si>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</si>
  <si>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</si>
  <si>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</si>
  <si>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</si>
  <si>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</si>
  <si>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</si>
  <si>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</si>
  <si>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</si>
  <si>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</si>
  <si>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</si>
  <si>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</si>
  <si>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</si>
  <si>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</si>
  <si>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</si>
  <si>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</si>
  <si>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</si>
  <si>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</si>
  <si>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</si>
  <si>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</si>
  <si>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</si>
  <si>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</si>
  <si>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</si>
  <si>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</si>
  <si>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</si>
  <si>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</si>
  <si>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</si>
  <si>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</si>
  <si>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</si>
  <si>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</si>
  <si>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</si>
  <si>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</si>
  <si>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</si>
  <si>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</si>
  <si>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</si>
  <si>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</si>
  <si>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</si>
  <si>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</si>
  <si>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</si>
  <si>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</si>
  <si>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</si>
  <si>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</si>
  <si>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</si>
  <si>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</si>
  <si>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</si>
  <si>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</si>
  <si>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</si>
  <si>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</si>
  <si>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</si>
  <si>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</si>
  <si>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</si>
  <si>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</si>
  <si>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</si>
  <si>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</si>
  <si>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</si>
  <si>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</si>
  <si>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</si>
  <si>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</si>
  <si>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</si>
  <si>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</si>
  <si>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</si>
  <si>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</si>
  <si>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</si>
  <si>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Email: john.doe@uscg.mil</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</si>
  <si>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</si>
  <si>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</si>
  <si>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</si>
  <si>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</si>
  <si>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</si>
  <si>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</si>
  <si>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</si>
  <si>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</si>
  <si>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</si>
  <si>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</si>
  <si>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</si>
  <si>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</si>
  <si>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</si>
  <si>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</si>
  <si>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</si>
  <si>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</si>
  <si>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</si>
  <si>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</si>
  <si>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</si>
  <si>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</si>
  <si>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</si>
  <si>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</si>
  <si>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</si>
  <si>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</si>
  <si>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</si>
  <si>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</si>
  <si>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</si>
  <si>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</si>
  <si>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</si>
  <si>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</si>
  <si>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</si>
  <si>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</si>
  <si>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</si>
  <si>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</si>
  <si>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</si>
  <si>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</si>
  <si>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</si>
  <si>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</si>
  <si>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</si>
  <si>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</si>
  <si>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</si>
  <si>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</si>
  <si>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</si>
  <si>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</si>
  <si>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</si>
  <si>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</si>
  <si>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</si>
  <si>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</si>
  <si>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</si>
  <si>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</si>
  <si>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</si>
  <si>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</si>
  <si>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</si>
  <si>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</si>
  <si>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</si>
  <si>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</si>
  <si>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</si>
  <si>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</si>
  <si>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BUSTED</t>
  </si>
  <si>
    <t>07-13908</t>
  </si>
  <si>
    <t>LT RATHER CHECK</t>
  </si>
  <si>
    <t>LT RATHER PAID</t>
  </si>
  <si>
    <t>TRANSMITTAL OF FUNDS</t>
  </si>
  <si>
    <t>CS2 GREGORY LOGAN</t>
  </si>
  <si>
    <t>111 COAST GUARD WAY</t>
  </si>
  <si>
    <t>PETALUMA, CA, 94952</t>
  </si>
  <si>
    <t>Phone: (707) 123-4567</t>
  </si>
  <si>
    <t>DAN RATHERS</t>
  </si>
  <si>
    <t>Line 15 - 458 SIK claimed
Line 18 - 22.4 Rations sold
DODACC - Z13908</t>
  </si>
  <si>
    <t>SAFEWAY</t>
  </si>
  <si>
    <t>32199676B0020001</t>
  </si>
  <si>
    <t>32199676B0060001</t>
  </si>
  <si>
    <t>32199676B0060002</t>
  </si>
  <si>
    <t>32199676B0070001</t>
  </si>
  <si>
    <t>32199676B0130001</t>
  </si>
  <si>
    <t>32199676B0180001</t>
  </si>
  <si>
    <t>32199676B0240001</t>
  </si>
  <si>
    <t>32199676B0300001</t>
  </si>
  <si>
    <t>32199676B0310001</t>
  </si>
  <si>
    <t>TRADER JOE'S</t>
  </si>
  <si>
    <t>WHOLE FOODS</t>
  </si>
  <si>
    <t>CASH AND CARRY</t>
  </si>
  <si>
    <t>THE FISH MARKET</t>
  </si>
  <si>
    <t>OGD12345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</si>
</sst>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545</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553</v>
      </c>
    </row>
    <row r="4" spans="1:6" ht="30" customHeight="1" x14ac:dyDescent="0.2">
      <c r="A4" s="255" t="s">
        <v>314</v>
      </c>
      <c r="B4" s="193" t="s">
        <v>366</v>
      </c>
      <c r="C4" s="201" t="s">
        <v>367</v>
      </c>
      <c r="D4" s="197"/>
      <c r="E4" s="195" t="s">
        <v>317</v>
      </c>
      <c r="F4" s="199" t="s">
        <v>554</v>
      </c>
    </row>
    <row r="5" spans="1:6" ht="30" customHeight="1" x14ac:dyDescent="0.2">
      <c r="A5" s="255" t="s">
        <v>217</v>
      </c>
      <c r="B5" s="193" t="s">
        <v>316</v>
      </c>
      <c r="C5" s="201" t="s">
        <v>352</v>
      </c>
      <c r="E5" s="195" t="s">
        <v>320</v>
      </c>
      <c r="F5" s="198">
        <v>43831</v>
      </c>
    </row>
    <row r="6" spans="1:6" ht="30" customHeight="1" x14ac:dyDescent="0.2">
      <c r="A6" s="257" t="s">
        <v>318</v>
      </c>
      <c r="B6" s="194" t="s">
        <v>319</v>
      </c>
      <c r="C6" s="201" t="s">
        <v>361</v>
      </c>
      <c r="E6" s="195" t="s">
        <v>322</v>
      </c>
      <c r="F6" s="198">
        <v>43861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393</v>
      </c>
      <c r="B12" s="194" t="s">
        <v>393</v>
      </c>
      <c r="C12" s="202" t="s">
        <v>424</v>
      </c>
    </row>
    <row r="13" spans="1:6" ht="30" customHeight="1" x14ac:dyDescent="0.2">
      <c r="A13" s="255" t="s">
        <v>419</v>
      </c>
      <c r="B13" s="194" t="s">
        <v>420</v>
      </c>
      <c r="C13" s="202" t="s">
        <v>423</v>
      </c>
    </row>
    <row r="14" spans="1:6" ht="30" customHeight="1" thickBot="1" x14ac:dyDescent="0.25">
      <c r="A14" s="256" t="s">
        <v>421</v>
      </c>
      <c r="B14" s="687" t="s">
        <v>421</v>
      </c>
      <c r="C14" s="688" t="s">
        <v>422</v>
      </c>
    </row>
  </sheetData>
  <sheetProtection algorithmName="SHA-512" hashValue="oAA9NUW9PFXzYT1ZhFA0zVZVJgPGAwdt58cTNEQ1Lis4KnTBsGfJBn+SfPl4KWU7VbLbFyu9mcY3moOeQy18Sg==" saltValue="vmKxH2CrDW2TqHx7c0ZI3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545</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447</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LLMdEbvSK/8A5mL8ODReI8eVw81wfwqJ2ofl6XlTEK+fz+2WcpRZCQPxptWdFLkGHi6KTSF/xgn7USYBE37UuA==" saltValue="n2gUK/TW0VVaRH2jqEveS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546</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07-13908</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547</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499</v>
      </c>
      <c r="BJ5" s="945"/>
      <c r="BK5" s="945"/>
      <c r="BL5" s="945"/>
      <c r="BM5" s="946"/>
      <c r="BN5" s="358"/>
      <c r="BO5" s="944" t="s">
        <v>499</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200.02</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BUSTED</v>
      </c>
      <c r="B8" s="834"/>
      <c r="C8" s="834"/>
      <c r="D8" s="835"/>
      <c r="E8" s="836"/>
      <c r="F8" s="388" t="str">
        <f>Menu!F7</f>
        <v>AFLOAT</v>
      </c>
      <c r="G8" s="387"/>
      <c r="H8" s="389" t="s">
        <v>17</v>
      </c>
      <c r="I8" s="387"/>
      <c r="J8" s="389" t="s">
        <v>18</v>
      </c>
      <c r="K8" s="387"/>
      <c r="L8" s="390" t="s">
        <v>19</v>
      </c>
      <c r="M8" s="391">
        <f>Menu!F5</f>
        <v>43831</v>
      </c>
      <c r="N8" s="392">
        <f>Menu!F6</f>
        <v>43861</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-173.96</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1</v>
      </c>
      <c r="G10" s="408" t="s">
        <v>23</v>
      </c>
      <c r="H10" s="400"/>
      <c r="I10" s="400"/>
      <c r="J10" s="400"/>
      <c r="K10" s="400"/>
      <c r="L10" s="400"/>
      <c r="M10" s="409"/>
      <c r="N10" s="141">
        <v>11.85</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373.98</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5419.64</v>
      </c>
      <c r="G12" s="408" t="s">
        <v>27</v>
      </c>
      <c r="H12" s="400"/>
      <c r="I12" s="400"/>
      <c r="J12" s="400"/>
      <c r="K12" s="400"/>
      <c r="L12" s="400"/>
      <c r="M12" s="400"/>
      <c r="N12" s="411">
        <f>(N43)</f>
        <v>266.70000000000005</v>
      </c>
      <c r="O12" s="19"/>
      <c r="P12" s="906"/>
      <c r="Q12" s="907"/>
      <c r="R12" s="908"/>
      <c r="S12" s="20"/>
      <c r="T12" s="810"/>
      <c r="U12" s="811"/>
      <c r="V12" s="811"/>
      <c r="W12" s="811"/>
      <c r="X12" s="812"/>
      <c r="Y12" s="819"/>
      <c r="Z12" s="812"/>
      <c r="AA12" s="141">
        <v>0</v>
      </c>
      <c r="AD12" s="360"/>
      <c r="AE12" s="380" t="s">
        <v>217</v>
      </c>
      <c r="AF12" s="909" t="s">
        <v>218</v>
      </c>
      <c r="AG12" s="910"/>
      <c r="AH12" s="910"/>
      <c r="AI12" s="381">
        <f>E18</f>
        <v>250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5420.64</v>
      </c>
      <c r="G13" s="408" t="s">
        <v>29</v>
      </c>
      <c r="H13" s="400"/>
      <c r="I13" s="400"/>
      <c r="J13" s="400"/>
      <c r="K13" s="400"/>
      <c r="L13" s="400"/>
      <c r="M13" s="400"/>
      <c r="N13" s="141">
        <v>0</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564</v>
      </c>
      <c r="P14" s="899" t="s">
        <v>565</v>
      </c>
      <c r="Q14" s="900"/>
      <c r="R14" s="901"/>
      <c r="S14" s="20">
        <v>500.53</v>
      </c>
      <c r="T14" s="810"/>
      <c r="U14" s="811"/>
      <c r="V14" s="811"/>
      <c r="W14" s="811"/>
      <c r="X14" s="812"/>
      <c r="Y14" s="819"/>
      <c r="Z14" s="812"/>
      <c r="AA14" s="141">
        <v>0</v>
      </c>
      <c r="AD14" s="360"/>
      <c r="AE14" s="380" t="s">
        <v>217</v>
      </c>
      <c r="AF14" s="851" t="s">
        <v>219</v>
      </c>
      <c r="AG14" s="866"/>
      <c r="AH14" s="866"/>
      <c r="AI14" s="381">
        <f>F10</f>
        <v>1</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278.55000000000007</v>
      </c>
      <c r="O15" s="19" t="s">
        <v>564</v>
      </c>
      <c r="P15" s="813" t="s">
        <v>566</v>
      </c>
      <c r="Q15" s="814"/>
      <c r="R15" s="815"/>
      <c r="S15" s="20">
        <v>175.35</v>
      </c>
      <c r="T15" s="393" t="s">
        <v>233</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t="s">
        <v>574</v>
      </c>
      <c r="P16" s="813" t="s">
        <v>567</v>
      </c>
      <c r="Q16" s="814"/>
      <c r="R16" s="815"/>
      <c r="S16" s="20">
        <v>876.11</v>
      </c>
      <c r="T16" s="360"/>
      <c r="U16" s="358"/>
      <c r="V16" s="358"/>
      <c r="W16" s="402" t="s">
        <v>48</v>
      </c>
      <c r="X16" s="358"/>
      <c r="Y16" s="358"/>
      <c r="Z16" s="358"/>
      <c r="AA16" s="361"/>
      <c r="AD16" s="360"/>
      <c r="AE16" s="410"/>
      <c r="AF16" s="864" t="s">
        <v>220</v>
      </c>
      <c r="AG16" s="865"/>
      <c r="AH16" s="615"/>
      <c r="AI16" s="381">
        <f>AI12-AI14</f>
        <v>249</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11.85</v>
      </c>
      <c r="N17" s="416"/>
      <c r="O17" s="19" t="s">
        <v>575</v>
      </c>
      <c r="P17" s="805" t="s">
        <v>568</v>
      </c>
      <c r="Q17" s="806"/>
      <c r="R17" s="807"/>
      <c r="S17" s="20">
        <v>357.85</v>
      </c>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250</v>
      </c>
      <c r="F18" s="416"/>
      <c r="G18" s="408" t="s">
        <v>39</v>
      </c>
      <c r="H18" s="400"/>
      <c r="I18" s="400"/>
      <c r="J18" s="400"/>
      <c r="K18" s="400"/>
      <c r="L18" s="400"/>
      <c r="M18" s="140">
        <v>0</v>
      </c>
      <c r="N18" s="422"/>
      <c r="O18" s="19" t="s">
        <v>576</v>
      </c>
      <c r="P18" s="813" t="s">
        <v>569</v>
      </c>
      <c r="Q18" s="814"/>
      <c r="R18" s="815"/>
      <c r="S18" s="20">
        <v>815.47</v>
      </c>
      <c r="T18" s="810"/>
      <c r="U18" s="811"/>
      <c r="V18" s="812"/>
      <c r="W18" s="143">
        <v>0</v>
      </c>
      <c r="X18" s="904"/>
      <c r="Y18" s="811"/>
      <c r="Z18" s="812"/>
      <c r="AA18" s="141">
        <v>0</v>
      </c>
      <c r="AD18" s="360"/>
      <c r="AE18" s="358"/>
      <c r="AF18" s="410" t="s">
        <v>216</v>
      </c>
      <c r="AG18" s="616"/>
      <c r="AH18" s="616"/>
      <c r="AI18" s="381">
        <f>AI10</f>
        <v>373.98</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250</v>
      </c>
      <c r="G19" s="408" t="s">
        <v>41</v>
      </c>
      <c r="H19" s="400"/>
      <c r="I19" s="400"/>
      <c r="J19" s="400"/>
      <c r="K19" s="400"/>
      <c r="L19" s="400"/>
      <c r="M19" s="140">
        <v>0</v>
      </c>
      <c r="N19" s="422"/>
      <c r="O19" s="19" t="s">
        <v>575</v>
      </c>
      <c r="P19" s="813" t="s">
        <v>570</v>
      </c>
      <c r="Q19" s="814"/>
      <c r="R19" s="815"/>
      <c r="S19" s="20">
        <v>555.99</v>
      </c>
      <c r="T19" s="810"/>
      <c r="U19" s="811"/>
      <c r="V19" s="812"/>
      <c r="W19" s="143">
        <v>0</v>
      </c>
      <c r="X19" s="904"/>
      <c r="Y19" s="811"/>
      <c r="Z19" s="812"/>
      <c r="AA19" s="141">
        <v>0</v>
      </c>
      <c r="AD19" s="360"/>
      <c r="AE19" s="358"/>
      <c r="AF19" s="412" t="s">
        <v>220</v>
      </c>
      <c r="AG19" s="358"/>
      <c r="AH19" s="358"/>
      <c r="AI19" s="381">
        <f>AI16</f>
        <v>249</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5170.6400000000003</v>
      </c>
      <c r="G20" s="408" t="s">
        <v>303</v>
      </c>
      <c r="H20" s="400"/>
      <c r="I20" s="400"/>
      <c r="J20" s="400"/>
      <c r="K20" s="400"/>
      <c r="L20" s="400"/>
      <c r="M20" s="140">
        <v>0</v>
      </c>
      <c r="N20" s="424"/>
      <c r="O20" s="19" t="s">
        <v>564</v>
      </c>
      <c r="P20" s="813" t="s">
        <v>571</v>
      </c>
      <c r="Q20" s="814"/>
      <c r="R20" s="815"/>
      <c r="S20" s="20">
        <v>725.88</v>
      </c>
      <c r="T20" s="832"/>
      <c r="U20" s="821"/>
      <c r="V20" s="822"/>
      <c r="W20" s="144">
        <v>0</v>
      </c>
      <c r="X20" s="905"/>
      <c r="Y20" s="821"/>
      <c r="Z20" s="822"/>
      <c r="AA20" s="141">
        <v>0</v>
      </c>
      <c r="AD20" s="360"/>
      <c r="AE20" s="358"/>
      <c r="AF20" s="610" t="s">
        <v>221</v>
      </c>
      <c r="AG20" s="613"/>
      <c r="AH20" s="613"/>
      <c r="AI20" s="381">
        <f>AI18+AI19</f>
        <v>622.98</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266.70000000000005</v>
      </c>
      <c r="G21" s="408" t="s">
        <v>45</v>
      </c>
      <c r="H21" s="400"/>
      <c r="I21" s="400"/>
      <c r="J21" s="400"/>
      <c r="K21" s="400"/>
      <c r="L21" s="400"/>
      <c r="M21" s="400"/>
      <c r="N21" s="411">
        <f>SUM(M17:M20)</f>
        <v>11.85</v>
      </c>
      <c r="O21" s="19" t="s">
        <v>577</v>
      </c>
      <c r="P21" s="813" t="s">
        <v>572</v>
      </c>
      <c r="Q21" s="814"/>
      <c r="R21" s="815"/>
      <c r="S21" s="20">
        <v>212.46</v>
      </c>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4903.9400000000005</v>
      </c>
      <c r="G22" s="408" t="s">
        <v>47</v>
      </c>
      <c r="H22" s="358"/>
      <c r="I22" s="358"/>
      <c r="J22" s="358"/>
      <c r="K22" s="358"/>
      <c r="L22" s="358"/>
      <c r="M22" s="358"/>
      <c r="N22" s="417">
        <f>N15-N21</f>
        <v>266.70000000000005</v>
      </c>
      <c r="O22" s="19" t="s">
        <v>564</v>
      </c>
      <c r="P22" s="805" t="s">
        <v>573</v>
      </c>
      <c r="Q22" s="806"/>
      <c r="R22" s="807"/>
      <c r="S22" s="20">
        <v>1200</v>
      </c>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10.763197335553706</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20.682560000000002</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458</v>
      </c>
      <c r="C26" s="780"/>
      <c r="D26" s="778" t="s">
        <v>54</v>
      </c>
      <c r="E26" s="139">
        <v>12.06</v>
      </c>
      <c r="F26" s="411">
        <f t="shared" ref="F26:F31" si="0">ROUND((B26*E26),3)</f>
        <v>5523.48</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12.06</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12.06</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22.4</v>
      </c>
      <c r="C29" s="780"/>
      <c r="D29" s="778" t="s">
        <v>54</v>
      </c>
      <c r="E29" s="139">
        <v>12.06</v>
      </c>
      <c r="F29" s="411">
        <f t="shared" si="0"/>
        <v>270.14400000000001</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12.06</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12.06</v>
      </c>
      <c r="F31" s="411">
        <f t="shared" si="0"/>
        <v>0</v>
      </c>
      <c r="G31" s="839" t="s">
        <v>233</v>
      </c>
      <c r="H31" s="840"/>
      <c r="I31" s="840"/>
      <c r="J31" s="840"/>
      <c r="K31" s="840"/>
      <c r="L31" s="840"/>
      <c r="M31" s="841"/>
      <c r="N31" s="25">
        <f>SUM(N26:N30)</f>
        <v>0</v>
      </c>
      <c r="O31" s="19"/>
      <c r="P31" s="805"/>
      <c r="Q31" s="806"/>
      <c r="R31" s="807"/>
      <c r="S31" s="20"/>
      <c r="T31" s="804">
        <v>43482</v>
      </c>
      <c r="U31" s="804"/>
      <c r="V31" s="24" t="s">
        <v>578</v>
      </c>
      <c r="W31" s="141">
        <v>11.85</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480.4</v>
      </c>
      <c r="C32" s="443" t="s">
        <v>62</v>
      </c>
      <c r="D32" s="409"/>
      <c r="E32" s="779" t="s">
        <v>498</v>
      </c>
      <c r="F32" s="411">
        <f>ROUND(IF(N43&gt;SUM(F29:F31),N43,SUM(F29:F31)),2)</f>
        <v>270.14</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5793.62</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5170.6400000000003</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622.97999999999956</v>
      </c>
      <c r="G35" s="850" t="s">
        <v>360</v>
      </c>
      <c r="H35" s="851"/>
      <c r="I35" s="851"/>
      <c r="J35" s="851"/>
      <c r="K35" s="852"/>
      <c r="L35" s="858"/>
      <c r="M35" s="852"/>
      <c r="N35" s="211">
        <f>'CG-3123'!AU38</f>
        <v>0</v>
      </c>
      <c r="O35" s="17" t="s">
        <v>233</v>
      </c>
      <c r="P35" s="816"/>
      <c r="Q35" s="817"/>
      <c r="R35" s="817"/>
      <c r="S35" s="25">
        <f>SUM(S8:S12,S14:S34)</f>
        <v>5419.64</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DEFICIT FROM LAST REPORT</v>
      </c>
      <c r="B36" s="838"/>
      <c r="C36" s="838"/>
      <c r="D36" s="838"/>
      <c r="E36" s="781"/>
      <c r="F36" s="140">
        <v>-173.96</v>
      </c>
      <c r="G36" s="850" t="s">
        <v>439</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449.01999999999953</v>
      </c>
      <c r="G37" s="850" t="s">
        <v>437</v>
      </c>
      <c r="H37" s="851"/>
      <c r="I37" s="851"/>
      <c r="J37" s="851"/>
      <c r="K37" s="852"/>
      <c r="L37" s="876"/>
      <c r="M37" s="877"/>
      <c r="N37" s="211">
        <f>'CG-3123'!AU114</f>
        <v>266.70000000000005</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579.36199999999997</v>
      </c>
      <c r="G38" s="850" t="s">
        <v>440</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563</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233</v>
      </c>
      <c r="Z42" s="21"/>
      <c r="AA42" s="25">
        <f>SUM(W31:W42,AA31:AA41,BM7:BM46,BS7:BS46)</f>
        <v>11.85</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266.70000000000005</v>
      </c>
      <c r="O43" s="29" t="s">
        <v>235</v>
      </c>
      <c r="P43" s="816"/>
      <c r="Q43" s="817"/>
      <c r="R43" s="817"/>
      <c r="S43" s="25">
        <f>SUM(S35,S37:S42,AO32,AO34:AO36,AX32,AX34:AX36,BD32,BD34:BD36)</f>
        <v>5419.64</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WM6MpE/7WzewVvlllvqSjMZhb4tbiRuUJYts1r1isbi3I/lsKaCX1Q3puLmr7FZc9NxNUPgd/ImrG1NyjHe4gQ==" saltValue="Ftv/LkStdmTUKRQ+uDYGUw=="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567" yWindow="886"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E61" transitionEvaluation="1" codeName="Sheet3"/>
  <dimension ref="A1:CE499"/>
  <sheetViews>
    <sheetView showGridLines="0" topLeftCell="AE61" zoomScale="80" zoomScaleNormal="80" workbookViewId="0">
      <selection activeCell="AM45" sqref="AM45"/>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12.06</v>
      </c>
      <c r="AB2" s="461">
        <v>0</v>
      </c>
      <c r="AC2" s="461">
        <v>0</v>
      </c>
      <c r="AD2" s="35"/>
      <c r="AE2" s="32"/>
      <c r="AF2" s="32"/>
      <c r="AG2" s="32"/>
      <c r="AH2" s="32"/>
      <c r="AI2" s="32"/>
      <c r="AJ2" s="32"/>
      <c r="AK2" s="32"/>
      <c r="AL2" s="36" t="s">
        <v>209</v>
      </c>
      <c r="AU2" s="965" t="s">
        <v>96</v>
      </c>
      <c r="AV2" s="965"/>
      <c r="AW2" s="966"/>
      <c r="AX2" s="37"/>
      <c r="BD2" s="965" t="s">
        <v>96</v>
      </c>
      <c r="BE2" s="966"/>
      <c r="BF2" s="36" t="s">
        <v>491</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486</v>
      </c>
      <c r="AW3" s="619" t="s">
        <v>96</v>
      </c>
      <c r="AX3" s="39"/>
      <c r="BE3" s="619" t="s">
        <v>96</v>
      </c>
    </row>
    <row r="4" spans="1:64" x14ac:dyDescent="0.2">
      <c r="A4" s="986" t="s">
        <v>548</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485</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BUSTED</v>
      </c>
      <c r="B6" s="989"/>
      <c r="C6" s="989"/>
      <c r="D6" s="989"/>
      <c r="E6" s="989"/>
      <c r="F6" s="989"/>
      <c r="G6" s="989"/>
      <c r="H6" s="989"/>
      <c r="I6" s="989"/>
      <c r="J6" s="990"/>
      <c r="K6" s="1008" t="str">
        <f>Menu!F4</f>
        <v>07-13908</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43831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43831</v>
      </c>
      <c r="AY6" s="31"/>
      <c r="AZ6" s="31"/>
      <c r="BA6" s="31"/>
      <c r="BB6" s="59"/>
      <c r="BC6" s="31"/>
      <c r="BD6" s="31"/>
      <c r="BE6" s="619" t="s">
        <v>96</v>
      </c>
      <c r="BF6" s="43">
        <f>($Z$10)</f>
        <v>43831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43832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43832</v>
      </c>
      <c r="AY7" s="31"/>
      <c r="AZ7" s="31"/>
      <c r="BA7" s="31"/>
      <c r="BB7" s="59"/>
      <c r="BC7" s="31"/>
      <c r="BD7" s="31"/>
      <c r="BE7" s="619" t="s">
        <v>96</v>
      </c>
      <c r="BF7" s="43">
        <f t="shared" ref="BF7:BF36" si="4">(BF6)+1</f>
        <v>43832</v>
      </c>
      <c r="BG7" s="31"/>
      <c r="BH7" s="31"/>
      <c r="BI7" s="31"/>
      <c r="BJ7" s="31"/>
      <c r="BK7" s="31"/>
      <c r="BL7" s="31"/>
    </row>
    <row r="8" spans="1:64" ht="15.75" x14ac:dyDescent="0.2">
      <c r="A8" s="470" t="s">
        <v>541</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43833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Y</v>
      </c>
      <c r="AW8" s="619" t="s">
        <v>96</v>
      </c>
      <c r="AX8" s="43">
        <f t="shared" si="3"/>
        <v>43833</v>
      </c>
      <c r="AY8" s="31"/>
      <c r="AZ8" s="31"/>
      <c r="BA8" s="31"/>
      <c r="BB8" s="59"/>
      <c r="BC8" s="31"/>
      <c r="BD8" s="31"/>
      <c r="BE8" s="619" t="s">
        <v>96</v>
      </c>
      <c r="BF8" s="43">
        <f t="shared" si="4"/>
        <v>43833</v>
      </c>
      <c r="BG8" s="31"/>
      <c r="BH8" s="31"/>
      <c r="BI8" s="31"/>
      <c r="BJ8" s="31"/>
      <c r="BK8" s="31"/>
      <c r="BL8" s="31"/>
    </row>
    <row r="9" spans="1:64" x14ac:dyDescent="0.2">
      <c r="A9" s="470" t="s">
        <v>542</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43834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Y</v>
      </c>
      <c r="AW9" s="619" t="s">
        <v>96</v>
      </c>
      <c r="AX9" s="43">
        <f t="shared" si="3"/>
        <v>43834</v>
      </c>
      <c r="AY9" s="31"/>
      <c r="AZ9" s="31"/>
      <c r="BA9" s="31"/>
      <c r="BB9" s="59"/>
      <c r="BC9" s="31"/>
      <c r="BD9" s="31"/>
      <c r="BE9" s="619" t="s">
        <v>96</v>
      </c>
      <c r="BF9" s="43">
        <f t="shared" si="4"/>
        <v>43834</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43831</v>
      </c>
      <c r="AA10" s="53">
        <v>15</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12.06</v>
      </c>
      <c r="AK10" s="55">
        <f t="shared" ref="AK10:AK40" si="9">(AU6+AU44+AU82)</f>
        <v>0</v>
      </c>
      <c r="AL10" s="43">
        <f t="shared" si="2"/>
        <v>43835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Y</v>
      </c>
      <c r="AW10" s="619" t="s">
        <v>96</v>
      </c>
      <c r="AX10" s="43">
        <f t="shared" si="3"/>
        <v>43835</v>
      </c>
      <c r="AY10" s="31"/>
      <c r="AZ10" s="31"/>
      <c r="BA10" s="31"/>
      <c r="BB10" s="59"/>
      <c r="BC10" s="31"/>
      <c r="BD10" s="31"/>
      <c r="BE10" s="619" t="s">
        <v>96</v>
      </c>
      <c r="BF10" s="43">
        <f t="shared" si="4"/>
        <v>43835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43832</v>
      </c>
      <c r="AA11" s="53">
        <v>15</v>
      </c>
      <c r="AB11" s="53"/>
      <c r="AC11" s="53"/>
      <c r="AD11" s="54">
        <f>(AT7+AT45+AT83+AT121)</f>
        <v>0</v>
      </c>
      <c r="AE11" s="54">
        <f t="shared" si="5"/>
        <v>0</v>
      </c>
      <c r="AF11" s="207"/>
      <c r="AG11" s="54">
        <f t="shared" si="6"/>
        <v>0</v>
      </c>
      <c r="AH11" s="54">
        <f t="shared" si="7"/>
        <v>0</v>
      </c>
      <c r="AI11" s="54">
        <f t="shared" si="8"/>
        <v>0</v>
      </c>
      <c r="AJ11" s="31">
        <v>12.06</v>
      </c>
      <c r="AK11" s="55">
        <f t="shared" si="9"/>
        <v>0</v>
      </c>
      <c r="AL11" s="43">
        <f t="shared" si="2"/>
        <v>43836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Y</v>
      </c>
      <c r="AW11" s="619" t="s">
        <v>96</v>
      </c>
      <c r="AX11" s="43">
        <f t="shared" si="3"/>
        <v>43836</v>
      </c>
      <c r="AY11" s="31"/>
      <c r="AZ11" s="31"/>
      <c r="BA11" s="31"/>
      <c r="BB11" s="59"/>
      <c r="BC11" s="31"/>
      <c r="BD11" s="31"/>
      <c r="BE11" s="619" t="s">
        <v>96</v>
      </c>
      <c r="BF11" s="43">
        <f t="shared" si="4"/>
        <v>43836</v>
      </c>
      <c r="BG11" s="31"/>
      <c r="BH11" s="31"/>
      <c r="BI11" s="31"/>
      <c r="BJ11" s="31"/>
      <c r="BK11" s="31"/>
      <c r="BL11" s="31"/>
    </row>
    <row r="12" spans="1:64" x14ac:dyDescent="0.2">
      <c r="A12" s="996">
        <v>43922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43833</v>
      </c>
      <c r="AA12" s="53">
        <v>15</v>
      </c>
      <c r="AB12" s="53"/>
      <c r="AC12" s="53"/>
      <c r="AD12" s="54">
        <f t="shared" ref="AD12:AD39" si="11">(AT8+AT46+AT84+AT122)</f>
        <v>0.4</v>
      </c>
      <c r="AE12" s="54">
        <f t="shared" si="5"/>
        <v>0</v>
      </c>
      <c r="AF12" s="207"/>
      <c r="AG12" s="54">
        <f t="shared" si="6"/>
        <v>0</v>
      </c>
      <c r="AH12" s="54">
        <f t="shared" si="7"/>
        <v>0</v>
      </c>
      <c r="AI12" s="54">
        <f t="shared" si="8"/>
        <v>0</v>
      </c>
      <c r="AJ12" s="31">
        <v>12.06</v>
      </c>
      <c r="AK12" s="55">
        <f t="shared" si="9"/>
        <v>5.0999999999999996</v>
      </c>
      <c r="AL12" s="43">
        <f t="shared" si="2"/>
        <v>43837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Y</v>
      </c>
      <c r="AW12" s="619" t="s">
        <v>96</v>
      </c>
      <c r="AX12" s="43">
        <f t="shared" si="3"/>
        <v>43837</v>
      </c>
      <c r="AY12" s="31"/>
      <c r="AZ12" s="31"/>
      <c r="BA12" s="31"/>
      <c r="BB12" s="59"/>
      <c r="BC12" s="31"/>
      <c r="BD12" s="31"/>
      <c r="BE12" s="619" t="s">
        <v>96</v>
      </c>
      <c r="BF12" s="43">
        <f t="shared" si="4"/>
        <v>43837</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43834</v>
      </c>
      <c r="AA13" s="53">
        <v>15</v>
      </c>
      <c r="AB13" s="53"/>
      <c r="AC13" s="53"/>
      <c r="AD13" s="54">
        <f t="shared" si="11"/>
        <v>0.4</v>
      </c>
      <c r="AE13" s="54">
        <f t="shared" si="5"/>
        <v>0</v>
      </c>
      <c r="AF13" s="207"/>
      <c r="AG13" s="54">
        <f t="shared" si="6"/>
        <v>0</v>
      </c>
      <c r="AH13" s="54">
        <f t="shared" si="7"/>
        <v>0</v>
      </c>
      <c r="AI13" s="54">
        <f t="shared" si="8"/>
        <v>0</v>
      </c>
      <c r="AJ13" s="31">
        <v>12.06</v>
      </c>
      <c r="AK13" s="55">
        <f t="shared" si="9"/>
        <v>5.0999999999999996</v>
      </c>
      <c r="AL13" s="43">
        <f t="shared" si="2"/>
        <v>43838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43838</v>
      </c>
      <c r="AY13" s="31"/>
      <c r="AZ13" s="31"/>
      <c r="BA13" s="31"/>
      <c r="BB13" s="59"/>
      <c r="BC13" s="31"/>
      <c r="BD13" s="31"/>
      <c r="BE13" s="619" t="s">
        <v>96</v>
      </c>
      <c r="BF13" s="43">
        <f t="shared" si="4"/>
        <v>43838</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12.06</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43835</v>
      </c>
      <c r="AA14" s="53">
        <v>15</v>
      </c>
      <c r="AB14" s="53"/>
      <c r="AC14" s="53"/>
      <c r="AD14" s="54">
        <f t="shared" si="11"/>
        <v>0.4</v>
      </c>
      <c r="AE14" s="54">
        <f t="shared" si="5"/>
        <v>0</v>
      </c>
      <c r="AF14" s="207"/>
      <c r="AG14" s="54">
        <f t="shared" si="6"/>
        <v>0</v>
      </c>
      <c r="AH14" s="54">
        <f t="shared" si="7"/>
        <v>0</v>
      </c>
      <c r="AI14" s="54">
        <f t="shared" si="8"/>
        <v>0</v>
      </c>
      <c r="AJ14" s="31">
        <v>12.06</v>
      </c>
      <c r="AK14" s="55">
        <f t="shared" si="9"/>
        <v>5.0999999999999996</v>
      </c>
      <c r="AL14" s="43">
        <f t="shared" si="2"/>
        <v>43839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Y</v>
      </c>
      <c r="AW14" s="619" t="s">
        <v>96</v>
      </c>
      <c r="AX14" s="43">
        <f t="shared" si="3"/>
        <v>43839</v>
      </c>
      <c r="AY14" s="31"/>
      <c r="AZ14" s="31"/>
      <c r="BA14" s="31"/>
      <c r="BB14" s="59"/>
      <c r="BC14" s="31"/>
      <c r="BD14" s="31"/>
      <c r="BE14" s="619" t="s">
        <v>96</v>
      </c>
      <c r="BF14" s="43">
        <f t="shared" si="4"/>
        <v>43839</v>
      </c>
      <c r="BG14" s="31"/>
      <c r="BH14" s="31"/>
      <c r="BI14" s="31"/>
      <c r="BJ14" s="31"/>
      <c r="BK14" s="31"/>
      <c r="BL14" s="31"/>
    </row>
    <row r="15" spans="1:64" x14ac:dyDescent="0.2">
      <c r="A15" s="998">
        <f>Menu!F5</f>
        <v>43831</v>
      </c>
      <c r="B15" s="999"/>
      <c r="C15" s="990"/>
      <c r="D15" s="1000">
        <f>Menu!F6</f>
        <v>43861</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43836</v>
      </c>
      <c r="AA15" s="53">
        <v>15</v>
      </c>
      <c r="AB15" s="53"/>
      <c r="AC15" s="53"/>
      <c r="AD15" s="54">
        <f t="shared" si="11"/>
        <v>0.4</v>
      </c>
      <c r="AE15" s="54">
        <f t="shared" si="5"/>
        <v>0</v>
      </c>
      <c r="AF15" s="207"/>
      <c r="AG15" s="54">
        <f t="shared" si="6"/>
        <v>0</v>
      </c>
      <c r="AH15" s="54">
        <f t="shared" si="7"/>
        <v>0</v>
      </c>
      <c r="AI15" s="54">
        <f t="shared" si="8"/>
        <v>0</v>
      </c>
      <c r="AJ15" s="31">
        <v>12.06</v>
      </c>
      <c r="AK15" s="55">
        <f t="shared" si="9"/>
        <v>5.0999999999999996</v>
      </c>
      <c r="AL15" s="43">
        <f t="shared" si="2"/>
        <v>43840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Y</v>
      </c>
      <c r="AW15" s="619" t="s">
        <v>96</v>
      </c>
      <c r="AX15" s="43">
        <f t="shared" si="3"/>
        <v>43840</v>
      </c>
      <c r="AY15" s="31"/>
      <c r="AZ15" s="31"/>
      <c r="BA15" s="31"/>
      <c r="BB15" s="59"/>
      <c r="BC15" s="31"/>
      <c r="BD15" s="31"/>
      <c r="BE15" s="619" t="s">
        <v>96</v>
      </c>
      <c r="BF15" s="43">
        <f t="shared" si="4"/>
        <v>43840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14</v>
      </c>
      <c r="J16" s="490"/>
      <c r="K16" s="490"/>
      <c r="L16" s="490">
        <f>IF(J14&gt;0,VLOOKUP($A$12,$Z$10:$AJ$40,2),0)</f>
        <v>0</v>
      </c>
      <c r="M16" s="491"/>
      <c r="N16" s="492"/>
      <c r="O16" s="492"/>
      <c r="P16" s="475"/>
      <c r="Q16" s="475"/>
      <c r="R16" s="480"/>
      <c r="S16" s="967">
        <f>(I16+L16)</f>
        <v>14</v>
      </c>
      <c r="T16" s="910"/>
      <c r="U16" s="910"/>
      <c r="V16" s="627" t="str">
        <f>IF(S16&gt;0,"/","")</f>
        <v>/</v>
      </c>
      <c r="W16" s="493">
        <f>ROUND(((I16*$G$14)+(L16*$J$14)),3)</f>
        <v>168.84</v>
      </c>
      <c r="X16" s="32"/>
      <c r="Y16" s="32"/>
      <c r="Z16" s="56">
        <f t="shared" si="10"/>
        <v>43837</v>
      </c>
      <c r="AA16" s="53">
        <v>15</v>
      </c>
      <c r="AB16" s="53"/>
      <c r="AC16" s="53"/>
      <c r="AD16" s="54">
        <f t="shared" si="11"/>
        <v>0.4</v>
      </c>
      <c r="AE16" s="54">
        <f t="shared" si="5"/>
        <v>0</v>
      </c>
      <c r="AF16" s="207"/>
      <c r="AG16" s="54">
        <f t="shared" si="6"/>
        <v>0</v>
      </c>
      <c r="AH16" s="54">
        <f t="shared" si="7"/>
        <v>0</v>
      </c>
      <c r="AI16" s="54">
        <f t="shared" si="8"/>
        <v>0</v>
      </c>
      <c r="AJ16" s="31">
        <v>12.06</v>
      </c>
      <c r="AK16" s="55">
        <f t="shared" si="9"/>
        <v>5.0999999999999996</v>
      </c>
      <c r="AL16" s="43">
        <f t="shared" si="2"/>
        <v>43841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Y</v>
      </c>
      <c r="AW16" s="619" t="s">
        <v>96</v>
      </c>
      <c r="AX16" s="43">
        <f t="shared" si="3"/>
        <v>43841</v>
      </c>
      <c r="AY16" s="31"/>
      <c r="AZ16" s="31"/>
      <c r="BA16" s="31"/>
      <c r="BB16" s="59"/>
      <c r="BC16" s="31"/>
      <c r="BD16" s="31"/>
      <c r="BE16" s="619" t="s">
        <v>96</v>
      </c>
      <c r="BF16" s="43">
        <f t="shared" si="4"/>
        <v>43841</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43838</v>
      </c>
      <c r="AA17" s="53">
        <v>15</v>
      </c>
      <c r="AB17" s="53"/>
      <c r="AC17" s="53"/>
      <c r="AD17" s="54">
        <f t="shared" si="11"/>
        <v>0</v>
      </c>
      <c r="AE17" s="54">
        <f t="shared" si="5"/>
        <v>0</v>
      </c>
      <c r="AF17" s="207"/>
      <c r="AG17" s="54">
        <f t="shared" si="6"/>
        <v>0</v>
      </c>
      <c r="AH17" s="54">
        <f t="shared" si="7"/>
        <v>0</v>
      </c>
      <c r="AI17" s="54">
        <f t="shared" si="8"/>
        <v>0</v>
      </c>
      <c r="AJ17" s="31">
        <v>12.06</v>
      </c>
      <c r="AK17" s="55">
        <f t="shared" si="9"/>
        <v>0</v>
      </c>
      <c r="AL17" s="43">
        <f t="shared" si="2"/>
        <v>43842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Y</v>
      </c>
      <c r="AW17" s="619" t="s">
        <v>96</v>
      </c>
      <c r="AX17" s="43">
        <f t="shared" si="3"/>
        <v>43842</v>
      </c>
      <c r="AY17" s="31"/>
      <c r="AZ17" s="31"/>
      <c r="BA17" s="31"/>
      <c r="BB17" s="59"/>
      <c r="BC17" s="31"/>
      <c r="BD17" s="31"/>
      <c r="BE17" s="619" t="s">
        <v>96</v>
      </c>
      <c r="BF17" s="43">
        <f t="shared" si="4"/>
        <v>43842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43839</v>
      </c>
      <c r="AA18" s="53">
        <v>15</v>
      </c>
      <c r="AB18" s="53"/>
      <c r="AC18" s="53"/>
      <c r="AD18" s="54">
        <f t="shared" si="11"/>
        <v>0.8</v>
      </c>
      <c r="AE18" s="54">
        <f t="shared" si="5"/>
        <v>0</v>
      </c>
      <c r="AF18" s="207"/>
      <c r="AG18" s="54">
        <f t="shared" si="6"/>
        <v>0</v>
      </c>
      <c r="AH18" s="54">
        <f t="shared" si="7"/>
        <v>0</v>
      </c>
      <c r="AI18" s="54">
        <f t="shared" si="8"/>
        <v>0</v>
      </c>
      <c r="AJ18" s="31">
        <v>12.06</v>
      </c>
      <c r="AK18" s="55">
        <f t="shared" si="9"/>
        <v>9.3000000000000007</v>
      </c>
      <c r="AL18" s="43">
        <f t="shared" si="2"/>
        <v>43843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Y</v>
      </c>
      <c r="AW18" s="619" t="s">
        <v>96</v>
      </c>
      <c r="AX18" s="43">
        <f t="shared" si="3"/>
        <v>43843</v>
      </c>
      <c r="AY18" s="31"/>
      <c r="AZ18" s="31"/>
      <c r="BA18" s="31"/>
      <c r="BB18" s="59"/>
      <c r="BC18" s="31"/>
      <c r="BD18" s="31"/>
      <c r="BE18" s="619" t="s">
        <v>96</v>
      </c>
      <c r="BF18" s="43">
        <f t="shared" si="4"/>
        <v>43843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43840</v>
      </c>
      <c r="AA19" s="53">
        <v>15</v>
      </c>
      <c r="AB19" s="53"/>
      <c r="AC19" s="53"/>
      <c r="AD19" s="54">
        <f t="shared" si="11"/>
        <v>0.8</v>
      </c>
      <c r="AE19" s="54">
        <f t="shared" si="5"/>
        <v>0</v>
      </c>
      <c r="AF19" s="207"/>
      <c r="AG19" s="54">
        <f t="shared" si="6"/>
        <v>0</v>
      </c>
      <c r="AH19" s="54">
        <f t="shared" si="7"/>
        <v>0</v>
      </c>
      <c r="AI19" s="54">
        <f t="shared" si="8"/>
        <v>0</v>
      </c>
      <c r="AJ19" s="31">
        <v>12.06</v>
      </c>
      <c r="AK19" s="55">
        <f t="shared" si="9"/>
        <v>9.3000000000000007</v>
      </c>
      <c r="AL19" s="43">
        <f t="shared" si="2"/>
        <v>43844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43844</v>
      </c>
      <c r="AY19" s="31"/>
      <c r="AZ19" s="31"/>
      <c r="BA19" s="31"/>
      <c r="BB19" s="59"/>
      <c r="BC19" s="31"/>
      <c r="BD19" s="31"/>
      <c r="BE19" s="619" t="s">
        <v>96</v>
      </c>
      <c r="BF19" s="43">
        <f t="shared" si="4"/>
        <v>43844</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43841</v>
      </c>
      <c r="AA20" s="53">
        <v>15</v>
      </c>
      <c r="AB20" s="53"/>
      <c r="AC20" s="53"/>
      <c r="AD20" s="54">
        <f t="shared" si="11"/>
        <v>0.8</v>
      </c>
      <c r="AE20" s="54">
        <f t="shared" si="5"/>
        <v>0</v>
      </c>
      <c r="AF20" s="207"/>
      <c r="AG20" s="54">
        <f t="shared" si="6"/>
        <v>0</v>
      </c>
      <c r="AH20" s="54">
        <f t="shared" si="7"/>
        <v>0</v>
      </c>
      <c r="AI20" s="54">
        <f t="shared" si="8"/>
        <v>0</v>
      </c>
      <c r="AJ20" s="31">
        <v>12.06</v>
      </c>
      <c r="AK20" s="55">
        <f t="shared" si="9"/>
        <v>9.3000000000000007</v>
      </c>
      <c r="AL20" s="43">
        <f t="shared" si="2"/>
        <v>43845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43845</v>
      </c>
      <c r="AY20" s="31"/>
      <c r="AZ20" s="31"/>
      <c r="BA20" s="31"/>
      <c r="BB20" s="59"/>
      <c r="BC20" s="31"/>
      <c r="BD20" s="31"/>
      <c r="BE20" s="619" t="s">
        <v>96</v>
      </c>
      <c r="BF20" s="43">
        <f t="shared" si="4"/>
        <v>43845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43842</v>
      </c>
      <c r="AA21" s="53">
        <v>15</v>
      </c>
      <c r="AB21" s="53"/>
      <c r="AC21" s="53"/>
      <c r="AD21" s="54">
        <f t="shared" si="11"/>
        <v>0.8</v>
      </c>
      <c r="AE21" s="54">
        <f t="shared" si="5"/>
        <v>0</v>
      </c>
      <c r="AF21" s="207"/>
      <c r="AG21" s="54">
        <f t="shared" si="6"/>
        <v>0</v>
      </c>
      <c r="AH21" s="54">
        <f t="shared" si="7"/>
        <v>0</v>
      </c>
      <c r="AI21" s="54">
        <f t="shared" si="8"/>
        <v>0</v>
      </c>
      <c r="AJ21" s="31">
        <v>12.06</v>
      </c>
      <c r="AK21" s="55">
        <f t="shared" si="9"/>
        <v>9.3000000000000007</v>
      </c>
      <c r="AL21" s="43">
        <f t="shared" si="2"/>
        <v>43846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Y</v>
      </c>
      <c r="AW21" s="619" t="s">
        <v>96</v>
      </c>
      <c r="AX21" s="43">
        <f t="shared" si="3"/>
        <v>43846</v>
      </c>
      <c r="AY21" s="31"/>
      <c r="AZ21" s="31"/>
      <c r="BA21" s="31"/>
      <c r="BB21" s="59"/>
      <c r="BC21" s="31"/>
      <c r="BD21" s="31"/>
      <c r="BE21" s="619" t="s">
        <v>96</v>
      </c>
      <c r="BF21" s="43">
        <f t="shared" si="4"/>
        <v>43846</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43843</v>
      </c>
      <c r="AA22" s="53">
        <v>15</v>
      </c>
      <c r="AB22" s="53"/>
      <c r="AC22" s="53"/>
      <c r="AD22" s="54">
        <f t="shared" si="11"/>
        <v>0.8</v>
      </c>
      <c r="AE22" s="54">
        <f t="shared" si="5"/>
        <v>0</v>
      </c>
      <c r="AF22" s="207"/>
      <c r="AG22" s="54">
        <f t="shared" si="6"/>
        <v>0</v>
      </c>
      <c r="AH22" s="54">
        <f t="shared" si="7"/>
        <v>0</v>
      </c>
      <c r="AI22" s="54">
        <f t="shared" si="8"/>
        <v>0</v>
      </c>
      <c r="AJ22" s="31">
        <v>12.06</v>
      </c>
      <c r="AK22" s="55">
        <f t="shared" si="9"/>
        <v>9.3000000000000007</v>
      </c>
      <c r="AL22" s="43">
        <f t="shared" si="2"/>
        <v>43847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Y</v>
      </c>
      <c r="AW22" s="619" t="s">
        <v>96</v>
      </c>
      <c r="AX22" s="43">
        <f t="shared" si="3"/>
        <v>43847</v>
      </c>
      <c r="AY22" s="31"/>
      <c r="AZ22" s="31"/>
      <c r="BA22" s="31"/>
      <c r="BB22" s="59"/>
      <c r="BC22" s="31"/>
      <c r="BD22" s="31"/>
      <c r="BE22" s="619" t="s">
        <v>96</v>
      </c>
      <c r="BF22" s="43">
        <f t="shared" si="4"/>
        <v>43847</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43844</v>
      </c>
      <c r="AA23" s="53">
        <v>15</v>
      </c>
      <c r="AB23" s="53"/>
      <c r="AC23" s="53"/>
      <c r="AD23" s="54">
        <f t="shared" si="11"/>
        <v>0</v>
      </c>
      <c r="AE23" s="54">
        <f t="shared" si="5"/>
        <v>0</v>
      </c>
      <c r="AF23" s="207"/>
      <c r="AG23" s="54">
        <f t="shared" si="6"/>
        <v>0</v>
      </c>
      <c r="AH23" s="54">
        <f t="shared" si="7"/>
        <v>0</v>
      </c>
      <c r="AI23" s="54">
        <f t="shared" si="8"/>
        <v>0</v>
      </c>
      <c r="AJ23" s="31">
        <v>12.06</v>
      </c>
      <c r="AK23" s="55">
        <f t="shared" si="9"/>
        <v>0</v>
      </c>
      <c r="AL23" s="43">
        <f t="shared" ref="AL23:AL36" si="14">(Z27)</f>
        <v>43848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Y</v>
      </c>
      <c r="AW23" s="619" t="s">
        <v>96</v>
      </c>
      <c r="AX23" s="43">
        <f t="shared" si="3"/>
        <v>43848</v>
      </c>
      <c r="AY23" s="31"/>
      <c r="AZ23" s="31"/>
      <c r="BA23" s="31"/>
      <c r="BB23" s="59"/>
      <c r="BC23" s="31"/>
      <c r="BD23" s="31"/>
      <c r="BE23" s="619" t="s">
        <v>96</v>
      </c>
      <c r="BF23" s="43">
        <f t="shared" si="4"/>
        <v>43848</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43845</v>
      </c>
      <c r="AA24" s="53">
        <v>15</v>
      </c>
      <c r="AB24" s="53"/>
      <c r="AC24" s="53"/>
      <c r="AD24" s="54">
        <f t="shared" si="11"/>
        <v>0</v>
      </c>
      <c r="AE24" s="54">
        <f t="shared" si="5"/>
        <v>0</v>
      </c>
      <c r="AF24" s="207"/>
      <c r="AG24" s="54">
        <f t="shared" si="6"/>
        <v>0</v>
      </c>
      <c r="AH24" s="54">
        <f t="shared" si="7"/>
        <v>0</v>
      </c>
      <c r="AI24" s="54">
        <f t="shared" si="8"/>
        <v>0</v>
      </c>
      <c r="AJ24" s="31">
        <v>12.06</v>
      </c>
      <c r="AK24" s="55">
        <f t="shared" si="9"/>
        <v>0</v>
      </c>
      <c r="AL24" s="43">
        <f t="shared" si="14"/>
        <v>43849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Y</v>
      </c>
      <c r="AW24" s="619" t="s">
        <v>96</v>
      </c>
      <c r="AX24" s="43">
        <f t="shared" si="3"/>
        <v>43849</v>
      </c>
      <c r="AY24" s="31"/>
      <c r="AZ24" s="31"/>
      <c r="BA24" s="31"/>
      <c r="BB24" s="59"/>
      <c r="BC24" s="31"/>
      <c r="BD24" s="31"/>
      <c r="BE24" s="619" t="s">
        <v>96</v>
      </c>
      <c r="BF24" s="43">
        <f t="shared" si="4"/>
        <v>43849</v>
      </c>
      <c r="BG24" s="31"/>
      <c r="BH24" s="31"/>
      <c r="BI24" s="31"/>
      <c r="BJ24" s="31"/>
      <c r="BK24" s="31"/>
      <c r="BL24" s="31"/>
    </row>
    <row r="25" spans="1:64" ht="13.5" thickBot="1" x14ac:dyDescent="0.25">
      <c r="A25" s="505"/>
      <c r="B25" s="506" t="s">
        <v>394</v>
      </c>
      <c r="C25" s="507"/>
      <c r="D25" s="507"/>
      <c r="E25" s="507"/>
      <c r="F25" s="508"/>
      <c r="G25" s="509"/>
      <c r="H25" s="509"/>
      <c r="I25" s="510">
        <f>SUM(I16:I24)</f>
        <v>14</v>
      </c>
      <c r="J25" s="511"/>
      <c r="K25" s="511"/>
      <c r="L25" s="511">
        <f>SUM(L16:L24)</f>
        <v>0</v>
      </c>
      <c r="M25" s="512"/>
      <c r="N25" s="513"/>
      <c r="O25" s="513"/>
      <c r="P25" s="514"/>
      <c r="Q25" s="514"/>
      <c r="R25" s="515"/>
      <c r="S25" s="967">
        <f t="shared" ref="S25" si="15">(I25+L25)</f>
        <v>14</v>
      </c>
      <c r="T25" s="910"/>
      <c r="U25" s="910"/>
      <c r="V25" s="516" t="s">
        <v>147</v>
      </c>
      <c r="W25" s="517">
        <f>ROUND(SUM(W16:W24),2)</f>
        <v>168.84</v>
      </c>
      <c r="X25" s="32"/>
      <c r="Y25" s="32"/>
      <c r="Z25" s="56">
        <f t="shared" si="10"/>
        <v>43846</v>
      </c>
      <c r="AA25" s="53">
        <v>15</v>
      </c>
      <c r="AB25" s="53"/>
      <c r="AC25" s="53"/>
      <c r="AD25" s="54">
        <f t="shared" si="11"/>
        <v>2</v>
      </c>
      <c r="AE25" s="54">
        <f t="shared" si="5"/>
        <v>0</v>
      </c>
      <c r="AF25" s="207"/>
      <c r="AG25" s="54">
        <f t="shared" si="6"/>
        <v>0</v>
      </c>
      <c r="AH25" s="54">
        <f t="shared" si="7"/>
        <v>0</v>
      </c>
      <c r="AI25" s="54">
        <f t="shared" si="8"/>
        <v>0</v>
      </c>
      <c r="AJ25" s="31">
        <v>12.06</v>
      </c>
      <c r="AK25" s="55">
        <f t="shared" si="9"/>
        <v>23.700000000000003</v>
      </c>
      <c r="AL25" s="43">
        <f t="shared" si="14"/>
        <v>43850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Y</v>
      </c>
      <c r="AW25" s="619" t="s">
        <v>96</v>
      </c>
      <c r="AX25" s="43">
        <f t="shared" si="3"/>
        <v>43850</v>
      </c>
      <c r="AY25" s="31"/>
      <c r="AZ25" s="31"/>
      <c r="BA25" s="31"/>
      <c r="BB25" s="59"/>
      <c r="BC25" s="31"/>
      <c r="BD25" s="31"/>
      <c r="BE25" s="619" t="s">
        <v>96</v>
      </c>
      <c r="BF25" s="43">
        <f t="shared" si="4"/>
        <v>43850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43847</v>
      </c>
      <c r="AA26" s="53">
        <v>15</v>
      </c>
      <c r="AB26" s="53"/>
      <c r="AC26" s="53"/>
      <c r="AD26" s="54">
        <f t="shared" si="11"/>
        <v>2</v>
      </c>
      <c r="AE26" s="54">
        <f t="shared" si="5"/>
        <v>0</v>
      </c>
      <c r="AF26" s="207"/>
      <c r="AG26" s="54">
        <f t="shared" si="6"/>
        <v>0</v>
      </c>
      <c r="AH26" s="54">
        <f t="shared" si="7"/>
        <v>0</v>
      </c>
      <c r="AI26" s="54">
        <f t="shared" si="8"/>
        <v>0</v>
      </c>
      <c r="AJ26" s="31">
        <v>12.06</v>
      </c>
      <c r="AK26" s="55">
        <f t="shared" si="9"/>
        <v>23.700000000000003</v>
      </c>
      <c r="AL26" s="43">
        <f t="shared" si="14"/>
        <v>43851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Y</v>
      </c>
      <c r="AW26" s="619" t="s">
        <v>96</v>
      </c>
      <c r="AX26" s="43">
        <f t="shared" si="3"/>
        <v>43851</v>
      </c>
      <c r="AY26" s="31"/>
      <c r="AZ26" s="31"/>
      <c r="BA26" s="31"/>
      <c r="BB26" s="59"/>
      <c r="BC26" s="31"/>
      <c r="BD26" s="31"/>
      <c r="BE26" s="619" t="s">
        <v>96</v>
      </c>
      <c r="BF26" s="43">
        <f t="shared" si="4"/>
        <v>43851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43848</v>
      </c>
      <c r="AA27" s="53">
        <v>15</v>
      </c>
      <c r="AB27" s="53"/>
      <c r="AC27" s="53"/>
      <c r="AD27" s="54">
        <f t="shared" si="11"/>
        <v>2</v>
      </c>
      <c r="AE27" s="54">
        <f t="shared" si="5"/>
        <v>0</v>
      </c>
      <c r="AF27" s="207"/>
      <c r="AG27" s="54">
        <f t="shared" si="6"/>
        <v>0</v>
      </c>
      <c r="AH27" s="54">
        <f t="shared" si="7"/>
        <v>0</v>
      </c>
      <c r="AI27" s="54">
        <f t="shared" si="8"/>
        <v>0</v>
      </c>
      <c r="AJ27" s="31">
        <v>12.06</v>
      </c>
      <c r="AK27" s="55">
        <f t="shared" si="9"/>
        <v>23.700000000000003</v>
      </c>
      <c r="AL27" s="43">
        <f t="shared" si="14"/>
        <v>43852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Y</v>
      </c>
      <c r="AW27" s="619" t="s">
        <v>96</v>
      </c>
      <c r="AX27" s="43">
        <f t="shared" si="3"/>
        <v>43852</v>
      </c>
      <c r="AY27" s="31"/>
      <c r="AZ27" s="31"/>
      <c r="BA27" s="31"/>
      <c r="BB27" s="59"/>
      <c r="BC27" s="31"/>
      <c r="BD27" s="31"/>
      <c r="BE27" s="619" t="s">
        <v>96</v>
      </c>
      <c r="BF27" s="43">
        <f t="shared" si="4"/>
        <v>43852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43849</v>
      </c>
      <c r="AA28" s="53">
        <v>15</v>
      </c>
      <c r="AB28" s="53"/>
      <c r="AC28" s="53"/>
      <c r="AD28" s="54">
        <f t="shared" si="11"/>
        <v>2</v>
      </c>
      <c r="AE28" s="54">
        <f t="shared" si="5"/>
        <v>0</v>
      </c>
      <c r="AF28" s="207"/>
      <c r="AG28" s="54">
        <f t="shared" si="6"/>
        <v>0</v>
      </c>
      <c r="AH28" s="54">
        <f t="shared" si="7"/>
        <v>0</v>
      </c>
      <c r="AI28" s="54">
        <f t="shared" si="8"/>
        <v>0</v>
      </c>
      <c r="AJ28" s="31">
        <v>12.06</v>
      </c>
      <c r="AK28" s="55">
        <f t="shared" si="9"/>
        <v>23.700000000000003</v>
      </c>
      <c r="AL28" s="43">
        <f t="shared" si="14"/>
        <v>43853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43853</v>
      </c>
      <c r="AY28" s="31"/>
      <c r="AZ28" s="31"/>
      <c r="BA28" s="31"/>
      <c r="BB28" s="59"/>
      <c r="BC28" s="31"/>
      <c r="BD28" s="31"/>
      <c r="BE28" s="619" t="s">
        <v>96</v>
      </c>
      <c r="BF28" s="43">
        <f t="shared" si="4"/>
        <v>43853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43850</v>
      </c>
      <c r="AA29" s="53">
        <v>15</v>
      </c>
      <c r="AB29" s="53"/>
      <c r="AC29" s="53"/>
      <c r="AD29" s="54">
        <f t="shared" si="11"/>
        <v>2</v>
      </c>
      <c r="AE29" s="54">
        <f t="shared" si="5"/>
        <v>0</v>
      </c>
      <c r="AF29" s="207"/>
      <c r="AG29" s="54">
        <f t="shared" si="6"/>
        <v>0</v>
      </c>
      <c r="AH29" s="54">
        <f t="shared" si="7"/>
        <v>0</v>
      </c>
      <c r="AI29" s="54">
        <f t="shared" si="8"/>
        <v>0</v>
      </c>
      <c r="AJ29" s="31">
        <v>12.06</v>
      </c>
      <c r="AK29" s="55">
        <f t="shared" si="9"/>
        <v>23.700000000000003</v>
      </c>
      <c r="AL29" s="43">
        <f t="shared" si="14"/>
        <v>43854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43854</v>
      </c>
      <c r="AY29" s="31"/>
      <c r="AZ29" s="31"/>
      <c r="BA29" s="31"/>
      <c r="BB29" s="59"/>
      <c r="BC29" s="31"/>
      <c r="BD29" s="31"/>
      <c r="BE29" s="619" t="s">
        <v>96</v>
      </c>
      <c r="BF29" s="43">
        <f t="shared" si="4"/>
        <v>43854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43851</v>
      </c>
      <c r="AA30" s="53">
        <v>15</v>
      </c>
      <c r="AB30" s="53"/>
      <c r="AC30" s="53"/>
      <c r="AD30" s="54">
        <f t="shared" si="11"/>
        <v>2</v>
      </c>
      <c r="AE30" s="54">
        <f t="shared" si="5"/>
        <v>0</v>
      </c>
      <c r="AF30" s="207"/>
      <c r="AG30" s="54">
        <f t="shared" si="6"/>
        <v>0</v>
      </c>
      <c r="AH30" s="54">
        <f>(BG26*$AM$4)+(BH26*$AN$4)+(BI26*$AO$4)+(BJ26*$AP$4)+(BK26*$AQ$4)+(BL26*$AR$4)</f>
        <v>0</v>
      </c>
      <c r="AI30" s="54">
        <f t="shared" si="8"/>
        <v>0</v>
      </c>
      <c r="AJ30" s="31">
        <v>12.06</v>
      </c>
      <c r="AK30" s="55">
        <f t="shared" si="9"/>
        <v>23.700000000000003</v>
      </c>
      <c r="AL30" s="43">
        <f t="shared" si="14"/>
        <v>43855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43855</v>
      </c>
      <c r="AY30" s="31"/>
      <c r="AZ30" s="31"/>
      <c r="BA30" s="31"/>
      <c r="BB30" s="59"/>
      <c r="BC30" s="31"/>
      <c r="BD30" s="31"/>
      <c r="BE30" s="619" t="s">
        <v>96</v>
      </c>
      <c r="BF30" s="43">
        <f t="shared" si="4"/>
        <v>43855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43852</v>
      </c>
      <c r="AA31" s="53">
        <v>15</v>
      </c>
      <c r="AB31" s="53"/>
      <c r="AC31" s="53"/>
      <c r="AD31" s="54">
        <f t="shared" si="11"/>
        <v>2</v>
      </c>
      <c r="AE31" s="54">
        <f t="shared" si="5"/>
        <v>0</v>
      </c>
      <c r="AF31" s="207"/>
      <c r="AG31" s="54">
        <f t="shared" si="6"/>
        <v>0</v>
      </c>
      <c r="AH31" s="54">
        <f t="shared" ref="AH31:AH40" si="21">(BG27*$AM$4)+(BH27*$AN$4)+(BI27*$AO$4)+(BJ27*$AP$4)+(BK27*$AQ$4)+(BL27*$AR$4)</f>
        <v>0</v>
      </c>
      <c r="AI31" s="54">
        <f t="shared" si="8"/>
        <v>0</v>
      </c>
      <c r="AJ31" s="31">
        <v>12.06</v>
      </c>
      <c r="AK31" s="55">
        <f t="shared" si="9"/>
        <v>23.700000000000003</v>
      </c>
      <c r="AL31" s="43">
        <f t="shared" si="14"/>
        <v>43856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Y</v>
      </c>
      <c r="AW31" s="619" t="s">
        <v>96</v>
      </c>
      <c r="AX31" s="43">
        <f t="shared" si="3"/>
        <v>43856</v>
      </c>
      <c r="AY31" s="31"/>
      <c r="AZ31" s="31"/>
      <c r="BA31" s="31"/>
      <c r="BB31" s="59"/>
      <c r="BC31" s="31"/>
      <c r="BD31" s="31"/>
      <c r="BE31" s="619" t="s">
        <v>96</v>
      </c>
      <c r="BF31" s="43">
        <f t="shared" si="4"/>
        <v>43856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43853</v>
      </c>
      <c r="AA32" s="53">
        <v>15</v>
      </c>
      <c r="AB32" s="53"/>
      <c r="AC32" s="53"/>
      <c r="AD32" s="54">
        <f t="shared" si="11"/>
        <v>0</v>
      </c>
      <c r="AE32" s="54">
        <f t="shared" si="5"/>
        <v>0</v>
      </c>
      <c r="AF32" s="207"/>
      <c r="AG32" s="54">
        <f t="shared" si="6"/>
        <v>0</v>
      </c>
      <c r="AH32" s="54">
        <f t="shared" si="21"/>
        <v>0</v>
      </c>
      <c r="AI32" s="54">
        <f t="shared" si="8"/>
        <v>0</v>
      </c>
      <c r="AJ32" s="31">
        <v>12.06</v>
      </c>
      <c r="AK32" s="55">
        <f t="shared" si="9"/>
        <v>0</v>
      </c>
      <c r="AL32" s="43">
        <f t="shared" si="14"/>
        <v>43857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Y</v>
      </c>
      <c r="AW32" s="619" t="s">
        <v>96</v>
      </c>
      <c r="AX32" s="43">
        <f t="shared" si="3"/>
        <v>43857</v>
      </c>
      <c r="AY32" s="31"/>
      <c r="AZ32" s="31"/>
      <c r="BA32" s="31"/>
      <c r="BB32" s="59"/>
      <c r="BC32" s="31"/>
      <c r="BD32" s="31"/>
      <c r="BE32" s="619" t="s">
        <v>96</v>
      </c>
      <c r="BF32" s="43">
        <f t="shared" si="4"/>
        <v>43857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43854</v>
      </c>
      <c r="AA33" s="53">
        <v>15</v>
      </c>
      <c r="AB33" s="53"/>
      <c r="AC33" s="53"/>
      <c r="AD33" s="54">
        <f t="shared" si="11"/>
        <v>0</v>
      </c>
      <c r="AE33" s="54">
        <f t="shared" si="5"/>
        <v>0</v>
      </c>
      <c r="AF33" s="207"/>
      <c r="AG33" s="54">
        <f t="shared" si="6"/>
        <v>0</v>
      </c>
      <c r="AH33" s="54">
        <f t="shared" si="21"/>
        <v>0</v>
      </c>
      <c r="AI33" s="54">
        <f t="shared" si="8"/>
        <v>0</v>
      </c>
      <c r="AJ33" s="31">
        <v>12.06</v>
      </c>
      <c r="AK33" s="55">
        <f t="shared" si="9"/>
        <v>0</v>
      </c>
      <c r="AL33" s="43">
        <f t="shared" si="14"/>
        <v>43858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Y</v>
      </c>
      <c r="AW33" s="619" t="s">
        <v>96</v>
      </c>
      <c r="AX33" s="43">
        <f t="shared" si="3"/>
        <v>43858</v>
      </c>
      <c r="AY33" s="31"/>
      <c r="AZ33" s="31"/>
      <c r="BA33" s="31"/>
      <c r="BB33" s="59"/>
      <c r="BC33" s="31"/>
      <c r="BD33" s="31"/>
      <c r="BE33" s="619" t="s">
        <v>96</v>
      </c>
      <c r="BF33" s="43">
        <f t="shared" si="4"/>
        <v>43858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43855</v>
      </c>
      <c r="AA34" s="53">
        <v>14</v>
      </c>
      <c r="AB34" s="53"/>
      <c r="AC34" s="53"/>
      <c r="AD34" s="54">
        <f t="shared" si="11"/>
        <v>0</v>
      </c>
      <c r="AE34" s="54">
        <f t="shared" si="5"/>
        <v>0</v>
      </c>
      <c r="AF34" s="207"/>
      <c r="AG34" s="54">
        <f t="shared" si="6"/>
        <v>0</v>
      </c>
      <c r="AH34" s="54">
        <f t="shared" si="21"/>
        <v>0</v>
      </c>
      <c r="AI34" s="54">
        <f t="shared" si="8"/>
        <v>0</v>
      </c>
      <c r="AJ34" s="31">
        <v>12.06</v>
      </c>
      <c r="AK34" s="55">
        <f t="shared" si="9"/>
        <v>0</v>
      </c>
      <c r="AL34" s="43">
        <f t="shared" si="14"/>
        <v>43859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Y</v>
      </c>
      <c r="AW34" s="619" t="s">
        <v>96</v>
      </c>
      <c r="AX34" s="43">
        <f t="shared" si="3"/>
        <v>43859</v>
      </c>
      <c r="AY34" s="31"/>
      <c r="AZ34" s="31"/>
      <c r="BA34" s="31"/>
      <c r="BB34" s="59"/>
      <c r="BC34" s="31"/>
      <c r="BD34" s="31"/>
      <c r="BE34" s="619" t="s">
        <v>96</v>
      </c>
      <c r="BF34" s="43">
        <f t="shared" si="4"/>
        <v>43859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0</v>
      </c>
      <c r="W35" s="964"/>
      <c r="X35" s="32"/>
      <c r="Y35" s="32"/>
      <c r="Z35" s="56">
        <f t="shared" si="10"/>
        <v>43856</v>
      </c>
      <c r="AA35" s="53">
        <v>14</v>
      </c>
      <c r="AB35" s="53"/>
      <c r="AC35" s="53"/>
      <c r="AD35" s="54">
        <f t="shared" si="11"/>
        <v>0.8</v>
      </c>
      <c r="AE35" s="54">
        <f t="shared" si="5"/>
        <v>0</v>
      </c>
      <c r="AF35" s="207"/>
      <c r="AG35" s="54">
        <f t="shared" si="6"/>
        <v>0</v>
      </c>
      <c r="AH35" s="54">
        <f t="shared" si="21"/>
        <v>0</v>
      </c>
      <c r="AI35" s="54">
        <f t="shared" si="8"/>
        <v>0</v>
      </c>
      <c r="AJ35" s="31">
        <v>12.06</v>
      </c>
      <c r="AK35" s="55">
        <f t="shared" si="9"/>
        <v>9.3000000000000007</v>
      </c>
      <c r="AL35" s="43">
        <f t="shared" si="14"/>
        <v>43860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43860</v>
      </c>
      <c r="AY35" s="31"/>
      <c r="AZ35" s="31"/>
      <c r="BA35" s="31"/>
      <c r="BB35" s="59"/>
      <c r="BC35" s="31"/>
      <c r="BD35" s="31"/>
      <c r="BE35" s="619" t="s">
        <v>96</v>
      </c>
      <c r="BF35" s="43">
        <f t="shared" si="4"/>
        <v>43860</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43857</v>
      </c>
      <c r="AA36" s="53">
        <v>14</v>
      </c>
      <c r="AB36" s="53"/>
      <c r="AC36" s="53"/>
      <c r="AD36" s="54">
        <f t="shared" si="11"/>
        <v>0.8</v>
      </c>
      <c r="AE36" s="54">
        <f t="shared" si="5"/>
        <v>0</v>
      </c>
      <c r="AF36" s="207"/>
      <c r="AG36" s="54">
        <f t="shared" si="6"/>
        <v>0</v>
      </c>
      <c r="AH36" s="54">
        <f t="shared" si="21"/>
        <v>0</v>
      </c>
      <c r="AI36" s="54">
        <f t="shared" si="8"/>
        <v>0</v>
      </c>
      <c r="AJ36" s="31">
        <v>12.06</v>
      </c>
      <c r="AK36" s="55">
        <f t="shared" si="9"/>
        <v>9.3000000000000007</v>
      </c>
      <c r="AL36" s="43">
        <f t="shared" si="14"/>
        <v>43861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43861</v>
      </c>
      <c r="AY36" s="31"/>
      <c r="AZ36" s="31"/>
      <c r="BA36" s="31"/>
      <c r="BB36" s="59"/>
      <c r="BC36" s="31"/>
      <c r="BD36" s="31"/>
      <c r="BE36" s="619" t="s">
        <v>96</v>
      </c>
      <c r="BF36" s="43">
        <f t="shared" si="4"/>
        <v>43861</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43858</v>
      </c>
      <c r="AA37" s="53">
        <v>14</v>
      </c>
      <c r="AB37" s="53"/>
      <c r="AC37" s="53"/>
      <c r="AD37" s="54">
        <f t="shared" si="11"/>
        <v>0.4</v>
      </c>
      <c r="AE37" s="54">
        <f t="shared" si="5"/>
        <v>0</v>
      </c>
      <c r="AF37" s="207"/>
      <c r="AG37" s="54">
        <f t="shared" si="6"/>
        <v>0</v>
      </c>
      <c r="AH37" s="54">
        <f t="shared" si="21"/>
        <v>0</v>
      </c>
      <c r="AI37" s="54">
        <f t="shared" si="8"/>
        <v>0</v>
      </c>
      <c r="AJ37" s="31">
        <v>12.06</v>
      </c>
      <c r="AK37" s="55">
        <f t="shared" si="9"/>
        <v>5.0999999999999996</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43859</v>
      </c>
      <c r="AA38" s="53">
        <v>14</v>
      </c>
      <c r="AB38" s="53"/>
      <c r="AC38" s="53"/>
      <c r="AD38" s="54">
        <f t="shared" si="11"/>
        <v>0.4</v>
      </c>
      <c r="AE38" s="54">
        <f t="shared" si="5"/>
        <v>0</v>
      </c>
      <c r="AF38" s="207"/>
      <c r="AG38" s="54">
        <f t="shared" si="6"/>
        <v>0</v>
      </c>
      <c r="AH38" s="54">
        <f t="shared" si="21"/>
        <v>0</v>
      </c>
      <c r="AI38" s="54">
        <f t="shared" si="8"/>
        <v>0</v>
      </c>
      <c r="AJ38" s="31">
        <v>12.06</v>
      </c>
      <c r="AK38" s="55">
        <f t="shared" si="9"/>
        <v>5.0999999999999996</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43860</v>
      </c>
      <c r="AA39" s="53">
        <v>14</v>
      </c>
      <c r="AB39" s="53"/>
      <c r="AC39" s="53"/>
      <c r="AD39" s="54">
        <f t="shared" si="11"/>
        <v>0</v>
      </c>
      <c r="AE39" s="54">
        <f t="shared" si="5"/>
        <v>0</v>
      </c>
      <c r="AF39" s="207"/>
      <c r="AG39" s="54">
        <f t="shared" si="6"/>
        <v>0</v>
      </c>
      <c r="AH39" s="54">
        <f t="shared" si="21"/>
        <v>0</v>
      </c>
      <c r="AI39" s="54">
        <f t="shared" si="8"/>
        <v>0</v>
      </c>
      <c r="AJ39" s="31">
        <v>12.06</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43861</v>
      </c>
      <c r="AA40" s="53">
        <v>14</v>
      </c>
      <c r="AB40" s="53"/>
      <c r="AC40" s="53"/>
      <c r="AD40" s="54">
        <f>(AT36+AT74+AT112+AT150)</f>
        <v>0</v>
      </c>
      <c r="AE40" s="54">
        <f t="shared" si="5"/>
        <v>0</v>
      </c>
      <c r="AF40" s="208"/>
      <c r="AG40" s="54">
        <f t="shared" si="6"/>
        <v>0</v>
      </c>
      <c r="AH40" s="54">
        <f t="shared" si="21"/>
        <v>0</v>
      </c>
      <c r="AI40" s="54">
        <f t="shared" si="8"/>
        <v>0</v>
      </c>
      <c r="AJ40" s="31">
        <v>12.06</v>
      </c>
      <c r="AK40" s="55">
        <f t="shared" si="9"/>
        <v>0</v>
      </c>
      <c r="AL40" s="36" t="s">
        <v>443</v>
      </c>
      <c r="AW40" s="619" t="s">
        <v>96</v>
      </c>
      <c r="AX40" s="36" t="s">
        <v>489</v>
      </c>
      <c r="BE40" s="619" t="s">
        <v>96</v>
      </c>
      <c r="BF40" s="36" t="s">
        <v>492</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487</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43862</v>
      </c>
      <c r="AM42" s="40">
        <f>AM4</f>
        <v>0.2</v>
      </c>
      <c r="AN42" s="40">
        <f>AN4</f>
        <v>0.4</v>
      </c>
      <c r="AO42" s="40">
        <f>AO4</f>
        <v>0.4</v>
      </c>
      <c r="AP42" s="728"/>
      <c r="AQ42" s="728"/>
      <c r="AR42" s="728"/>
      <c r="AS42" s="41"/>
      <c r="AT42" s="36" t="s">
        <v>98</v>
      </c>
      <c r="AU42" s="36" t="s">
        <v>99</v>
      </c>
      <c r="AV42" s="42" t="s">
        <v>421</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43863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43864</v>
      </c>
      <c r="AL44" s="43">
        <f t="shared" ref="AL44:AL74" si="26">(AL6)</f>
        <v>43831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43831</v>
      </c>
      <c r="AY44" s="31"/>
      <c r="AZ44" s="31"/>
      <c r="BA44" s="31"/>
      <c r="BB44" s="31"/>
      <c r="BC44" s="31"/>
      <c r="BD44" s="31"/>
      <c r="BE44" s="619" t="s">
        <v>96</v>
      </c>
      <c r="BF44" s="43">
        <f>($Z$10)</f>
        <v>43831</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43865</v>
      </c>
      <c r="AL45" s="43">
        <f t="shared" si="26"/>
        <v>43832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43832</v>
      </c>
      <c r="AY45" s="31"/>
      <c r="AZ45" s="31"/>
      <c r="BA45" s="31"/>
      <c r="BB45" s="31"/>
      <c r="BC45" s="31"/>
      <c r="BD45" s="31"/>
      <c r="BE45" s="619" t="s">
        <v>96</v>
      </c>
      <c r="BF45" s="43">
        <f t="shared" ref="BF45:BF74" si="30">(BF44)+1</f>
        <v>43832</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43866</v>
      </c>
      <c r="AL46" s="43">
        <f t="shared" si="26"/>
        <v>43833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43833</v>
      </c>
      <c r="AY46" s="31"/>
      <c r="AZ46" s="31"/>
      <c r="BA46" s="31"/>
      <c r="BB46" s="31"/>
      <c r="BC46" s="31"/>
      <c r="BD46" s="31"/>
      <c r="BE46" s="619" t="s">
        <v>96</v>
      </c>
      <c r="BF46" s="43">
        <f t="shared" si="30"/>
        <v>43833</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43867</v>
      </c>
      <c r="AL47" s="43">
        <f t="shared" si="26"/>
        <v>43834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43834</v>
      </c>
      <c r="AY47" s="31"/>
      <c r="AZ47" s="31"/>
      <c r="BA47" s="31"/>
      <c r="BB47" s="31"/>
      <c r="BC47" s="31"/>
      <c r="BD47" s="31"/>
      <c r="BE47" s="619" t="s">
        <v>96</v>
      </c>
      <c r="BF47" s="43">
        <f>(BF46)+1</f>
        <v>43834</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43868</v>
      </c>
      <c r="AL48" s="43">
        <f t="shared" si="26"/>
        <v>43835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43835</v>
      </c>
      <c r="AY48" s="31"/>
      <c r="AZ48" s="31"/>
      <c r="BA48" s="31"/>
      <c r="BB48" s="31"/>
      <c r="BC48" s="31"/>
      <c r="BD48" s="31"/>
      <c r="BE48" s="619" t="s">
        <v>96</v>
      </c>
      <c r="BF48" s="43">
        <f t="shared" si="30"/>
        <v>43835</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43869</v>
      </c>
      <c r="AL49" s="43">
        <f t="shared" si="26"/>
        <v>43836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43836</v>
      </c>
      <c r="AY49" s="31"/>
      <c r="AZ49" s="31"/>
      <c r="BA49" s="31"/>
      <c r="BB49" s="31"/>
      <c r="BC49" s="31"/>
      <c r="BD49" s="31"/>
      <c r="BE49" s="619" t="s">
        <v>96</v>
      </c>
      <c r="BF49" s="43">
        <f t="shared" si="30"/>
        <v>43836</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43870</v>
      </c>
      <c r="AL50" s="43">
        <f t="shared" si="26"/>
        <v>43837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43837</v>
      </c>
      <c r="AY50" s="31"/>
      <c r="AZ50" s="31"/>
      <c r="BA50" s="31"/>
      <c r="BB50" s="31"/>
      <c r="BC50" s="31"/>
      <c r="BD50" s="31"/>
      <c r="BE50" s="619" t="s">
        <v>96</v>
      </c>
      <c r="BF50" s="43">
        <f t="shared" si="30"/>
        <v>43837</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441</v>
      </c>
      <c r="T51" s="1018"/>
      <c r="U51" s="1018"/>
      <c r="V51" s="731" t="s">
        <v>436</v>
      </c>
      <c r="W51" s="737" t="s">
        <v>442</v>
      </c>
      <c r="AA51" s="58">
        <v>4.55</v>
      </c>
      <c r="AL51" s="43">
        <f t="shared" si="26"/>
        <v>43838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43838</v>
      </c>
      <c r="AY51" s="31"/>
      <c r="AZ51" s="31"/>
      <c r="BA51" s="31"/>
      <c r="BB51" s="31"/>
      <c r="BC51" s="31"/>
      <c r="BD51" s="31"/>
      <c r="BE51" s="619" t="s">
        <v>96</v>
      </c>
      <c r="BF51" s="43">
        <f t="shared" si="30"/>
        <v>43838</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43839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43839</v>
      </c>
      <c r="AY52" s="31"/>
      <c r="AZ52" s="31"/>
      <c r="BA52" s="31"/>
      <c r="BB52" s="31"/>
      <c r="BC52" s="31"/>
      <c r="BD52" s="31"/>
      <c r="BE52" s="619" t="s">
        <v>96</v>
      </c>
      <c r="BF52" s="43">
        <f t="shared" si="30"/>
        <v>43839</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43840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43840</v>
      </c>
      <c r="AY53" s="31"/>
      <c r="AZ53" s="31"/>
      <c r="BA53" s="31"/>
      <c r="BB53" s="31"/>
      <c r="BC53" s="31"/>
      <c r="BD53" s="31"/>
      <c r="BE53" s="619" t="s">
        <v>96</v>
      </c>
      <c r="BF53" s="43">
        <f t="shared" si="30"/>
        <v>43840</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43841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43841</v>
      </c>
      <c r="AY54" s="31"/>
      <c r="AZ54" s="31"/>
      <c r="BA54" s="31"/>
      <c r="BB54" s="31"/>
      <c r="BC54" s="31"/>
      <c r="BD54" s="31"/>
      <c r="BE54" s="619" t="s">
        <v>96</v>
      </c>
      <c r="BF54" s="43">
        <f t="shared" si="30"/>
        <v>43841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15</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43842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43842</v>
      </c>
      <c r="AY55" s="31"/>
      <c r="AZ55" s="31"/>
      <c r="BA55" s="31"/>
      <c r="BB55" s="31"/>
      <c r="BC55" s="31"/>
      <c r="BD55" s="31"/>
      <c r="BE55" s="619" t="s">
        <v>96</v>
      </c>
      <c r="BF55" s="43">
        <f t="shared" si="30"/>
        <v>43842</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15</v>
      </c>
      <c r="AB56" s="58">
        <f t="shared" si="32"/>
        <v>0</v>
      </c>
      <c r="AC56" s="58">
        <f t="shared" si="33"/>
        <v>0</v>
      </c>
      <c r="AD56" s="58">
        <f t="shared" si="34"/>
        <v>0</v>
      </c>
      <c r="AE56" s="58">
        <f t="shared" si="35"/>
        <v>0</v>
      </c>
      <c r="AG56" s="58">
        <f t="shared" si="36"/>
        <v>0</v>
      </c>
      <c r="AH56" s="58">
        <f t="shared" si="37"/>
        <v>0</v>
      </c>
      <c r="AI56" s="58">
        <f t="shared" si="38"/>
        <v>0</v>
      </c>
      <c r="AL56" s="43">
        <f t="shared" si="26"/>
        <v>43843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43843</v>
      </c>
      <c r="AY56" s="31"/>
      <c r="AZ56" s="31"/>
      <c r="BA56" s="31"/>
      <c r="BB56" s="31"/>
      <c r="BC56" s="31"/>
      <c r="BD56" s="31"/>
      <c r="BE56" s="619" t="s">
        <v>96</v>
      </c>
      <c r="BF56" s="43">
        <f t="shared" si="30"/>
        <v>43843</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15</v>
      </c>
      <c r="AB57" s="58">
        <f t="shared" si="32"/>
        <v>0</v>
      </c>
      <c r="AC57" s="58">
        <f t="shared" si="33"/>
        <v>0</v>
      </c>
      <c r="AD57" s="58">
        <f t="shared" si="34"/>
        <v>0.4</v>
      </c>
      <c r="AE57" s="58">
        <f t="shared" si="35"/>
        <v>0</v>
      </c>
      <c r="AG57" s="58">
        <f t="shared" si="36"/>
        <v>0</v>
      </c>
      <c r="AH57" s="58">
        <f t="shared" si="37"/>
        <v>0</v>
      </c>
      <c r="AI57" s="58">
        <f t="shared" si="38"/>
        <v>0</v>
      </c>
      <c r="AL57" s="43">
        <f t="shared" si="26"/>
        <v>43844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43844</v>
      </c>
      <c r="AY57" s="31"/>
      <c r="AZ57" s="31"/>
      <c r="BA57" s="31"/>
      <c r="BB57" s="31"/>
      <c r="BC57" s="31"/>
      <c r="BD57" s="31"/>
      <c r="BE57" s="619" t="s">
        <v>96</v>
      </c>
      <c r="BF57" s="43">
        <f t="shared" si="30"/>
        <v>43844</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15</v>
      </c>
      <c r="AB58" s="58">
        <f t="shared" si="32"/>
        <v>0</v>
      </c>
      <c r="AC58" s="58">
        <f t="shared" si="33"/>
        <v>0</v>
      </c>
      <c r="AD58" s="58">
        <f t="shared" si="34"/>
        <v>0.4</v>
      </c>
      <c r="AE58" s="58">
        <f t="shared" si="35"/>
        <v>0</v>
      </c>
      <c r="AG58" s="58">
        <f t="shared" si="36"/>
        <v>0</v>
      </c>
      <c r="AH58" s="58">
        <f t="shared" si="37"/>
        <v>0</v>
      </c>
      <c r="AI58" s="58">
        <f t="shared" si="38"/>
        <v>0</v>
      </c>
      <c r="AL58" s="43">
        <f t="shared" si="26"/>
        <v>43845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43845</v>
      </c>
      <c r="AY58" s="31"/>
      <c r="AZ58" s="31"/>
      <c r="BA58" s="31"/>
      <c r="BB58" s="31"/>
      <c r="BC58" s="31"/>
      <c r="BD58" s="31"/>
      <c r="BE58" s="619" t="s">
        <v>96</v>
      </c>
      <c r="BF58" s="43">
        <f t="shared" si="30"/>
        <v>43845</v>
      </c>
      <c r="BG58" s="31"/>
      <c r="BH58" s="31"/>
      <c r="BI58" s="31"/>
      <c r="BJ58" s="31"/>
      <c r="BK58" s="31"/>
      <c r="BL58" s="31"/>
    </row>
    <row r="59" spans="1:64" ht="13.5" thickBot="1" x14ac:dyDescent="0.25">
      <c r="A59" s="530" t="s">
        <v>164</v>
      </c>
      <c r="B59" s="531"/>
      <c r="AA59" s="58">
        <f t="shared" si="31"/>
        <v>15</v>
      </c>
      <c r="AB59" s="58">
        <f t="shared" si="32"/>
        <v>0</v>
      </c>
      <c r="AC59" s="58">
        <f t="shared" si="33"/>
        <v>0</v>
      </c>
      <c r="AD59" s="58">
        <f t="shared" si="34"/>
        <v>0.4</v>
      </c>
      <c r="AE59" s="58">
        <f t="shared" si="35"/>
        <v>0</v>
      </c>
      <c r="AG59" s="58">
        <f t="shared" si="36"/>
        <v>0</v>
      </c>
      <c r="AH59" s="58">
        <f t="shared" si="37"/>
        <v>0</v>
      </c>
      <c r="AI59" s="58">
        <f t="shared" si="38"/>
        <v>0</v>
      </c>
      <c r="AL59" s="43">
        <f t="shared" si="26"/>
        <v>43846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43846</v>
      </c>
      <c r="AY59" s="31"/>
      <c r="AZ59" s="31"/>
      <c r="BA59" s="31"/>
      <c r="BB59" s="31"/>
      <c r="BC59" s="31"/>
      <c r="BD59" s="31"/>
      <c r="BE59" s="619" t="s">
        <v>96</v>
      </c>
      <c r="BF59" s="43">
        <f t="shared" si="30"/>
        <v>43846</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15</v>
      </c>
      <c r="AB60" s="58">
        <f t="shared" si="32"/>
        <v>0</v>
      </c>
      <c r="AC60" s="58">
        <f t="shared" si="33"/>
        <v>0</v>
      </c>
      <c r="AD60" s="58">
        <f t="shared" si="34"/>
        <v>0.4</v>
      </c>
      <c r="AE60" s="58">
        <f t="shared" si="35"/>
        <v>0</v>
      </c>
      <c r="AG60" s="58">
        <f t="shared" si="36"/>
        <v>0</v>
      </c>
      <c r="AH60" s="58">
        <f t="shared" si="37"/>
        <v>0</v>
      </c>
      <c r="AI60" s="58">
        <f t="shared" si="38"/>
        <v>0</v>
      </c>
      <c r="AL60" s="43">
        <f t="shared" si="26"/>
        <v>43847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43847</v>
      </c>
      <c r="AY60" s="31"/>
      <c r="AZ60" s="31"/>
      <c r="BA60" s="31"/>
      <c r="BB60" s="31"/>
      <c r="BC60" s="31"/>
      <c r="BD60" s="31"/>
      <c r="BE60" s="619" t="s">
        <v>96</v>
      </c>
      <c r="BF60" s="43">
        <f t="shared" si="30"/>
        <v>43847</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15</v>
      </c>
      <c r="AB61" s="58">
        <f t="shared" si="32"/>
        <v>0</v>
      </c>
      <c r="AC61" s="58">
        <f t="shared" si="33"/>
        <v>0</v>
      </c>
      <c r="AD61" s="58">
        <f t="shared" si="34"/>
        <v>0.4</v>
      </c>
      <c r="AE61" s="58">
        <f t="shared" si="35"/>
        <v>0</v>
      </c>
      <c r="AG61" s="58">
        <f t="shared" si="36"/>
        <v>0</v>
      </c>
      <c r="AH61" s="58">
        <f t="shared" si="37"/>
        <v>0</v>
      </c>
      <c r="AI61" s="58">
        <f t="shared" si="38"/>
        <v>0</v>
      </c>
      <c r="AL61" s="43">
        <f t="shared" si="26"/>
        <v>43848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43848</v>
      </c>
      <c r="AY61" s="31"/>
      <c r="AZ61" s="31"/>
      <c r="BA61" s="31"/>
      <c r="BB61" s="31"/>
      <c r="BC61" s="31"/>
      <c r="BD61" s="31"/>
      <c r="BE61" s="619" t="s">
        <v>96</v>
      </c>
      <c r="BF61" s="43">
        <f t="shared" si="30"/>
        <v>43848</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15</v>
      </c>
      <c r="AB62" s="58">
        <f t="shared" si="32"/>
        <v>0</v>
      </c>
      <c r="AC62" s="58">
        <f t="shared" si="33"/>
        <v>0</v>
      </c>
      <c r="AD62" s="58">
        <f t="shared" si="34"/>
        <v>0</v>
      </c>
      <c r="AE62" s="58">
        <f t="shared" si="35"/>
        <v>0</v>
      </c>
      <c r="AG62" s="58">
        <f t="shared" si="36"/>
        <v>0</v>
      </c>
      <c r="AH62" s="58">
        <f t="shared" si="37"/>
        <v>0</v>
      </c>
      <c r="AI62" s="58">
        <f t="shared" si="38"/>
        <v>0</v>
      </c>
      <c r="AL62" s="43">
        <f t="shared" si="26"/>
        <v>43849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43849</v>
      </c>
      <c r="AY62" s="31"/>
      <c r="AZ62" s="31"/>
      <c r="BA62" s="31"/>
      <c r="BB62" s="31"/>
      <c r="BC62" s="31"/>
      <c r="BD62" s="31"/>
      <c r="BE62" s="619" t="s">
        <v>96</v>
      </c>
      <c r="BF62" s="43">
        <f t="shared" si="30"/>
        <v>43849</v>
      </c>
      <c r="BG62" s="31"/>
      <c r="BH62" s="31"/>
      <c r="BI62" s="31"/>
      <c r="BJ62" s="31"/>
      <c r="BK62" s="31"/>
      <c r="BL62" s="31"/>
    </row>
    <row r="63" spans="1:64" x14ac:dyDescent="0.2">
      <c r="A63" s="986" t="s">
        <v>548</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15</v>
      </c>
      <c r="AB63" s="58">
        <f t="shared" si="32"/>
        <v>0</v>
      </c>
      <c r="AC63" s="58">
        <f t="shared" si="33"/>
        <v>0</v>
      </c>
      <c r="AD63" s="58">
        <f t="shared" si="34"/>
        <v>0.8</v>
      </c>
      <c r="AE63" s="58">
        <f t="shared" si="35"/>
        <v>0</v>
      </c>
      <c r="AG63" s="58">
        <f t="shared" si="36"/>
        <v>0</v>
      </c>
      <c r="AH63" s="58">
        <f t="shared" si="37"/>
        <v>0</v>
      </c>
      <c r="AI63" s="58">
        <f t="shared" si="38"/>
        <v>0</v>
      </c>
      <c r="AL63" s="43">
        <f t="shared" si="26"/>
        <v>43850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43850</v>
      </c>
      <c r="AY63" s="31"/>
      <c r="AZ63" s="31"/>
      <c r="BA63" s="31"/>
      <c r="BB63" s="31"/>
      <c r="BC63" s="31"/>
      <c r="BD63" s="31"/>
      <c r="BE63" s="619" t="s">
        <v>96</v>
      </c>
      <c r="BF63" s="43">
        <f t="shared" si="30"/>
        <v>43850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15</v>
      </c>
      <c r="AB64" s="58">
        <f t="shared" si="32"/>
        <v>0</v>
      </c>
      <c r="AC64" s="58">
        <f t="shared" si="33"/>
        <v>0</v>
      </c>
      <c r="AD64" s="58">
        <f t="shared" si="34"/>
        <v>0.8</v>
      </c>
      <c r="AE64" s="58">
        <f t="shared" si="35"/>
        <v>0</v>
      </c>
      <c r="AG64" s="58">
        <f t="shared" si="36"/>
        <v>0</v>
      </c>
      <c r="AH64" s="58">
        <f t="shared" si="37"/>
        <v>0</v>
      </c>
      <c r="AI64" s="58">
        <f t="shared" si="38"/>
        <v>0</v>
      </c>
      <c r="AL64" s="43">
        <f t="shared" si="26"/>
        <v>43851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43851</v>
      </c>
      <c r="AY64" s="31"/>
      <c r="AZ64" s="31"/>
      <c r="BA64" s="31"/>
      <c r="BB64" s="31"/>
      <c r="BC64" s="31"/>
      <c r="BD64" s="31"/>
      <c r="BE64" s="619" t="s">
        <v>96</v>
      </c>
      <c r="BF64" s="43">
        <f t="shared" si="30"/>
        <v>43851</v>
      </c>
      <c r="BG64" s="31"/>
      <c r="BH64" s="31"/>
      <c r="BI64" s="31"/>
      <c r="BJ64" s="31"/>
      <c r="BK64" s="31"/>
      <c r="BL64" s="31"/>
    </row>
    <row r="65" spans="1:64" x14ac:dyDescent="0.2">
      <c r="A65" s="1011" t="str">
        <f>A6</f>
        <v>USCGC BUSTED</v>
      </c>
      <c r="B65" s="976"/>
      <c r="C65" s="976"/>
      <c r="D65" s="976"/>
      <c r="E65" s="976"/>
      <c r="F65" s="976"/>
      <c r="G65" s="976"/>
      <c r="H65" s="976"/>
      <c r="I65" s="976"/>
      <c r="J65" s="987"/>
      <c r="K65" s="630"/>
      <c r="L65" s="1037" t="str">
        <f>K6</f>
        <v>07-13908</v>
      </c>
      <c r="M65" s="976"/>
      <c r="N65" s="976"/>
      <c r="O65" s="976"/>
      <c r="P65" s="976"/>
      <c r="Q65" s="976"/>
      <c r="R65" s="976"/>
      <c r="S65" s="976"/>
      <c r="T65" s="976"/>
      <c r="U65" s="976"/>
      <c r="V65" s="976"/>
      <c r="W65" s="1038"/>
      <c r="AA65" s="58">
        <f t="shared" si="31"/>
        <v>15</v>
      </c>
      <c r="AB65" s="58">
        <f t="shared" si="32"/>
        <v>0</v>
      </c>
      <c r="AC65" s="58">
        <f t="shared" si="33"/>
        <v>0</v>
      </c>
      <c r="AD65" s="58">
        <f t="shared" si="34"/>
        <v>0.8</v>
      </c>
      <c r="AE65" s="58">
        <f t="shared" si="35"/>
        <v>0</v>
      </c>
      <c r="AG65" s="58">
        <f t="shared" si="36"/>
        <v>0</v>
      </c>
      <c r="AH65" s="58">
        <f t="shared" si="37"/>
        <v>0</v>
      </c>
      <c r="AI65" s="58">
        <f t="shared" si="38"/>
        <v>0</v>
      </c>
      <c r="AL65" s="43">
        <f t="shared" si="26"/>
        <v>43852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43852</v>
      </c>
      <c r="AY65" s="31"/>
      <c r="AZ65" s="31"/>
      <c r="BA65" s="31"/>
      <c r="BB65" s="31"/>
      <c r="BC65" s="31"/>
      <c r="BD65" s="31"/>
      <c r="BE65" s="619" t="s">
        <v>96</v>
      </c>
      <c r="BF65" s="43">
        <f t="shared" si="30"/>
        <v>43852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15</v>
      </c>
      <c r="AB66" s="58">
        <f t="shared" si="32"/>
        <v>0</v>
      </c>
      <c r="AC66" s="58">
        <f t="shared" si="33"/>
        <v>0</v>
      </c>
      <c r="AD66" s="58">
        <f t="shared" si="34"/>
        <v>0.8</v>
      </c>
      <c r="AE66" s="58">
        <f t="shared" si="35"/>
        <v>0</v>
      </c>
      <c r="AG66" s="58">
        <f t="shared" si="36"/>
        <v>0</v>
      </c>
      <c r="AH66" s="58">
        <f t="shared" si="37"/>
        <v>0</v>
      </c>
      <c r="AI66" s="58">
        <f t="shared" si="38"/>
        <v>0</v>
      </c>
      <c r="AL66" s="43">
        <f t="shared" si="26"/>
        <v>43853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43853</v>
      </c>
      <c r="AY66" s="31"/>
      <c r="AZ66" s="31"/>
      <c r="BA66" s="31"/>
      <c r="BB66" s="31"/>
      <c r="BC66" s="31"/>
      <c r="BD66" s="31"/>
      <c r="BE66" s="619" t="s">
        <v>96</v>
      </c>
      <c r="BF66" s="43">
        <f t="shared" si="30"/>
        <v>43853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15</v>
      </c>
      <c r="AB67" s="58">
        <f t="shared" si="32"/>
        <v>0</v>
      </c>
      <c r="AC67" s="58">
        <f t="shared" si="33"/>
        <v>0</v>
      </c>
      <c r="AD67" s="58">
        <f t="shared" si="34"/>
        <v>0.8</v>
      </c>
      <c r="AE67" s="58">
        <f t="shared" si="35"/>
        <v>0</v>
      </c>
      <c r="AG67" s="58">
        <f t="shared" si="36"/>
        <v>0</v>
      </c>
      <c r="AH67" s="58">
        <f t="shared" si="37"/>
        <v>0</v>
      </c>
      <c r="AI67" s="58">
        <f t="shared" si="38"/>
        <v>0</v>
      </c>
      <c r="AL67" s="43">
        <f t="shared" si="26"/>
        <v>43854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43854</v>
      </c>
      <c r="AY67" s="31"/>
      <c r="AZ67" s="31"/>
      <c r="BA67" s="31"/>
      <c r="BB67" s="31"/>
      <c r="BC67" s="31"/>
      <c r="BD67" s="31"/>
      <c r="BE67" s="619" t="s">
        <v>96</v>
      </c>
      <c r="BF67" s="43">
        <f t="shared" si="30"/>
        <v>43854</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15</v>
      </c>
      <c r="AB68" s="58">
        <f t="shared" si="32"/>
        <v>0</v>
      </c>
      <c r="AC68" s="58">
        <f t="shared" si="33"/>
        <v>0</v>
      </c>
      <c r="AD68" s="58">
        <f t="shared" si="34"/>
        <v>0</v>
      </c>
      <c r="AE68" s="58">
        <f t="shared" si="35"/>
        <v>0</v>
      </c>
      <c r="AG68" s="58">
        <f t="shared" si="36"/>
        <v>0</v>
      </c>
      <c r="AH68" s="58">
        <f t="shared" si="37"/>
        <v>0</v>
      </c>
      <c r="AI68" s="58">
        <f t="shared" si="38"/>
        <v>0</v>
      </c>
      <c r="AL68" s="43">
        <f t="shared" si="26"/>
        <v>43855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43855</v>
      </c>
      <c r="AY68" s="31"/>
      <c r="AZ68" s="31"/>
      <c r="BA68" s="31"/>
      <c r="BB68" s="31"/>
      <c r="BC68" s="31"/>
      <c r="BD68" s="31"/>
      <c r="BE68" s="619" t="s">
        <v>96</v>
      </c>
      <c r="BF68" s="43">
        <f t="shared" si="30"/>
        <v>43855</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15</v>
      </c>
      <c r="AB69" s="58">
        <f t="shared" si="32"/>
        <v>0</v>
      </c>
      <c r="AC69" s="58">
        <f t="shared" si="33"/>
        <v>0</v>
      </c>
      <c r="AD69" s="58">
        <f t="shared" si="34"/>
        <v>0</v>
      </c>
      <c r="AE69" s="58">
        <f t="shared" si="35"/>
        <v>0</v>
      </c>
      <c r="AG69" s="58">
        <f t="shared" si="36"/>
        <v>0</v>
      </c>
      <c r="AH69" s="58">
        <f t="shared" si="37"/>
        <v>0</v>
      </c>
      <c r="AI69" s="58">
        <f t="shared" si="38"/>
        <v>0</v>
      </c>
      <c r="AL69" s="43">
        <f t="shared" si="26"/>
        <v>43856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43856</v>
      </c>
      <c r="AY69" s="31"/>
      <c r="AZ69" s="31"/>
      <c r="BA69" s="31"/>
      <c r="BB69" s="31"/>
      <c r="BC69" s="31"/>
      <c r="BD69" s="31"/>
      <c r="BE69" s="619" t="s">
        <v>96</v>
      </c>
      <c r="BF69" s="43">
        <f t="shared" si="30"/>
        <v>43856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15</v>
      </c>
      <c r="AB70" s="58">
        <f t="shared" si="32"/>
        <v>0</v>
      </c>
      <c r="AC70" s="58">
        <f t="shared" si="33"/>
        <v>0</v>
      </c>
      <c r="AD70" s="58">
        <f t="shared" si="34"/>
        <v>2</v>
      </c>
      <c r="AE70" s="58">
        <f t="shared" si="35"/>
        <v>0</v>
      </c>
      <c r="AG70" s="58">
        <f t="shared" si="36"/>
        <v>0</v>
      </c>
      <c r="AH70" s="58">
        <f t="shared" si="37"/>
        <v>0</v>
      </c>
      <c r="AI70" s="58">
        <f t="shared" si="38"/>
        <v>0</v>
      </c>
      <c r="AL70" s="43">
        <f t="shared" si="26"/>
        <v>43857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43857</v>
      </c>
      <c r="AY70" s="31"/>
      <c r="AZ70" s="31"/>
      <c r="BA70" s="31"/>
      <c r="BB70" s="31"/>
      <c r="BC70" s="31"/>
      <c r="BD70" s="31"/>
      <c r="BE70" s="619" t="s">
        <v>96</v>
      </c>
      <c r="BF70" s="43">
        <f t="shared" si="30"/>
        <v>43857</v>
      </c>
      <c r="BG70" s="31"/>
      <c r="BH70" s="31"/>
      <c r="BI70" s="31"/>
      <c r="BJ70" s="31"/>
      <c r="BK70" s="31"/>
      <c r="BL70" s="31"/>
    </row>
    <row r="71" spans="1:64" x14ac:dyDescent="0.2">
      <c r="A71" s="998">
        <f>Menu!F6</f>
        <v>43861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15</v>
      </c>
      <c r="AB71" s="58">
        <f t="shared" si="32"/>
        <v>0</v>
      </c>
      <c r="AC71" s="58">
        <f t="shared" si="33"/>
        <v>0</v>
      </c>
      <c r="AD71" s="58">
        <f t="shared" si="34"/>
        <v>2</v>
      </c>
      <c r="AE71" s="58">
        <f t="shared" si="35"/>
        <v>0</v>
      </c>
      <c r="AG71" s="58">
        <f t="shared" si="36"/>
        <v>0</v>
      </c>
      <c r="AH71" s="58">
        <f t="shared" si="37"/>
        <v>0</v>
      </c>
      <c r="AI71" s="58">
        <f t="shared" si="38"/>
        <v>0</v>
      </c>
      <c r="AL71" s="43">
        <f t="shared" si="26"/>
        <v>43858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43858</v>
      </c>
      <c r="AY71" s="31"/>
      <c r="AZ71" s="31"/>
      <c r="BA71" s="31"/>
      <c r="BB71" s="31"/>
      <c r="BC71" s="31"/>
      <c r="BD71" s="31"/>
      <c r="BE71" s="619" t="s">
        <v>96</v>
      </c>
      <c r="BF71" s="43">
        <f t="shared" si="30"/>
        <v>43858</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15</v>
      </c>
      <c r="AB72" s="58">
        <f t="shared" si="32"/>
        <v>0</v>
      </c>
      <c r="AC72" s="58">
        <f t="shared" si="33"/>
        <v>0</v>
      </c>
      <c r="AD72" s="58">
        <f t="shared" si="34"/>
        <v>2</v>
      </c>
      <c r="AE72" s="58">
        <f t="shared" si="35"/>
        <v>0</v>
      </c>
      <c r="AG72" s="58">
        <f t="shared" si="36"/>
        <v>0</v>
      </c>
      <c r="AH72" s="58">
        <f t="shared" si="37"/>
        <v>0</v>
      </c>
      <c r="AI72" s="58">
        <f t="shared" si="38"/>
        <v>0</v>
      </c>
      <c r="AL72" s="43">
        <f t="shared" si="26"/>
        <v>43859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43859</v>
      </c>
      <c r="AY72" s="31"/>
      <c r="AZ72" s="31"/>
      <c r="BA72" s="31"/>
      <c r="BB72" s="31"/>
      <c r="BC72" s="31"/>
      <c r="BD72" s="31"/>
      <c r="BE72" s="619" t="s">
        <v>96</v>
      </c>
      <c r="BF72" s="43">
        <f t="shared" si="30"/>
        <v>43859</v>
      </c>
      <c r="BG72" s="31"/>
      <c r="BH72" s="31"/>
      <c r="BI72" s="31"/>
      <c r="BJ72" s="31"/>
      <c r="BK72" s="31"/>
      <c r="BL72" s="31"/>
    </row>
    <row r="73" spans="1:64" x14ac:dyDescent="0.2">
      <c r="A73" s="468" t="s">
        <v>132</v>
      </c>
      <c r="B73" s="466"/>
      <c r="C73" s="469"/>
      <c r="D73" s="465" t="s">
        <v>133</v>
      </c>
      <c r="E73" s="466"/>
      <c r="F73" s="469"/>
      <c r="G73" s="992">
        <f>IF(D12="AFLOAT",AA2,AB2)</f>
        <v>12.06</v>
      </c>
      <c r="H73" s="981"/>
      <c r="I73" s="993"/>
      <c r="J73" s="1040">
        <f>(AC2)</f>
        <v>0</v>
      </c>
      <c r="K73" s="981"/>
      <c r="L73" s="981"/>
      <c r="M73" s="1041"/>
      <c r="N73" s="995"/>
      <c r="O73" s="995"/>
      <c r="P73" s="475"/>
      <c r="Q73" s="475"/>
      <c r="R73" s="480"/>
      <c r="S73" s="1046" t="s">
        <v>308</v>
      </c>
      <c r="T73" s="981"/>
      <c r="U73" s="981"/>
      <c r="V73" s="981"/>
      <c r="W73" s="982"/>
      <c r="AA73" s="58">
        <f t="shared" si="31"/>
        <v>15</v>
      </c>
      <c r="AB73" s="58">
        <f t="shared" si="32"/>
        <v>0</v>
      </c>
      <c r="AC73" s="58">
        <f t="shared" si="33"/>
        <v>0</v>
      </c>
      <c r="AD73" s="58">
        <f t="shared" si="34"/>
        <v>2</v>
      </c>
      <c r="AE73" s="58">
        <f t="shared" si="35"/>
        <v>0</v>
      </c>
      <c r="AG73" s="58">
        <f t="shared" si="36"/>
        <v>0</v>
      </c>
      <c r="AH73" s="58">
        <f t="shared" si="37"/>
        <v>0</v>
      </c>
      <c r="AI73" s="58">
        <f t="shared" si="38"/>
        <v>0</v>
      </c>
      <c r="AL73" s="43">
        <f t="shared" si="26"/>
        <v>43860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43860</v>
      </c>
      <c r="AY73" s="31"/>
      <c r="AZ73" s="31"/>
      <c r="BA73" s="31"/>
      <c r="BB73" s="31"/>
      <c r="BC73" s="31"/>
      <c r="BD73" s="31"/>
      <c r="BE73" s="619" t="s">
        <v>96</v>
      </c>
      <c r="BF73" s="43">
        <f t="shared" si="30"/>
        <v>43860</v>
      </c>
      <c r="BG73" s="31"/>
      <c r="BH73" s="31"/>
      <c r="BI73" s="31"/>
      <c r="BJ73" s="31"/>
      <c r="BK73" s="31"/>
      <c r="BL73" s="31"/>
    </row>
    <row r="74" spans="1:64" x14ac:dyDescent="0.2">
      <c r="A74" s="998">
        <f>Menu!F5</f>
        <v>43831</v>
      </c>
      <c r="B74" s="999"/>
      <c r="C74" s="990"/>
      <c r="D74" s="1000">
        <f>Menu!F6</f>
        <v>43861</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15</v>
      </c>
      <c r="AB74" s="58">
        <f t="shared" si="32"/>
        <v>0</v>
      </c>
      <c r="AC74" s="58">
        <f t="shared" si="33"/>
        <v>0</v>
      </c>
      <c r="AD74" s="58">
        <f t="shared" si="34"/>
        <v>2</v>
      </c>
      <c r="AE74" s="58">
        <f t="shared" si="35"/>
        <v>0</v>
      </c>
      <c r="AG74" s="58">
        <f t="shared" si="36"/>
        <v>0</v>
      </c>
      <c r="AH74" s="58">
        <f t="shared" si="37"/>
        <v>0</v>
      </c>
      <c r="AI74" s="58">
        <f t="shared" si="38"/>
        <v>0</v>
      </c>
      <c r="AL74" s="43">
        <f t="shared" si="26"/>
        <v>43861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43861</v>
      </c>
      <c r="AY74" s="31"/>
      <c r="AZ74" s="31"/>
      <c r="BA74" s="31"/>
      <c r="BB74" s="31"/>
      <c r="BC74" s="31"/>
      <c r="BD74" s="31"/>
      <c r="BE74" s="619" t="s">
        <v>96</v>
      </c>
      <c r="BF74" s="43">
        <f t="shared" si="30"/>
        <v>43861</v>
      </c>
      <c r="BG74" s="31"/>
      <c r="BH74" s="31"/>
      <c r="BI74" s="31"/>
      <c r="BJ74" s="31"/>
      <c r="BK74" s="31"/>
      <c r="BL74" s="31"/>
    </row>
    <row r="75" spans="1:64" x14ac:dyDescent="0.2">
      <c r="A75" s="487" t="s">
        <v>136</v>
      </c>
      <c r="B75" s="472" t="s">
        <v>137</v>
      </c>
      <c r="C75" s="630"/>
      <c r="D75" s="630"/>
      <c r="E75" s="630"/>
      <c r="F75" s="471"/>
      <c r="G75" s="488"/>
      <c r="H75" s="488"/>
      <c r="I75" s="489">
        <f>AA87</f>
        <v>458</v>
      </c>
      <c r="J75" s="490"/>
      <c r="K75" s="490"/>
      <c r="L75" s="490">
        <f>AA127</f>
        <v>0</v>
      </c>
      <c r="M75" s="491"/>
      <c r="N75" s="492"/>
      <c r="O75" s="492"/>
      <c r="P75" s="475"/>
      <c r="Q75" s="475"/>
      <c r="R75" s="480"/>
      <c r="S75" s="1042">
        <f>SUM(I75:L75)</f>
        <v>458</v>
      </c>
      <c r="T75" s="910"/>
      <c r="U75" s="910"/>
      <c r="V75" s="627" t="str">
        <f>IF(S75&gt;0,"/","")</f>
        <v>/</v>
      </c>
      <c r="W75" s="532">
        <f>ROUND(((I75*$G$73)+(L75*$J$73)),3)</f>
        <v>5523.48</v>
      </c>
      <c r="AA75" s="58">
        <f t="shared" si="31"/>
        <v>15</v>
      </c>
      <c r="AB75" s="58">
        <f t="shared" si="32"/>
        <v>0</v>
      </c>
      <c r="AC75" s="58">
        <f t="shared" si="33"/>
        <v>0</v>
      </c>
      <c r="AD75" s="58">
        <f t="shared" si="34"/>
        <v>2</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15</v>
      </c>
      <c r="AB76" s="58">
        <f t="shared" si="32"/>
        <v>0</v>
      </c>
      <c r="AC76" s="58">
        <f t="shared" si="33"/>
        <v>0</v>
      </c>
      <c r="AD76" s="58">
        <f t="shared" si="34"/>
        <v>2</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15</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22.4</v>
      </c>
      <c r="J78" s="490"/>
      <c r="K78" s="490"/>
      <c r="L78" s="490">
        <f>AD127</f>
        <v>0</v>
      </c>
      <c r="M78" s="491"/>
      <c r="N78" s="492"/>
      <c r="O78" s="492"/>
      <c r="P78" s="475"/>
      <c r="Q78" s="475"/>
      <c r="R78" s="480"/>
      <c r="S78" s="1042">
        <f t="shared" si="39"/>
        <v>22.4</v>
      </c>
      <c r="T78" s="910"/>
      <c r="U78" s="910"/>
      <c r="V78" s="627" t="str">
        <f t="shared" si="40"/>
        <v>/</v>
      </c>
      <c r="W78" s="532">
        <f>ROUND(((I78*$G$73)+(L78*$J$73)),3)</f>
        <v>270.14400000000001</v>
      </c>
      <c r="AA78" s="58">
        <f t="shared" si="31"/>
        <v>15</v>
      </c>
      <c r="AB78" s="58">
        <f t="shared" si="32"/>
        <v>0</v>
      </c>
      <c r="AC78" s="58">
        <f t="shared" si="33"/>
        <v>0</v>
      </c>
      <c r="AD78" s="58">
        <f t="shared" si="34"/>
        <v>0</v>
      </c>
      <c r="AE78" s="58">
        <f t="shared" si="35"/>
        <v>0</v>
      </c>
      <c r="AG78" s="58">
        <f t="shared" si="36"/>
        <v>0</v>
      </c>
      <c r="AH78" s="58">
        <f t="shared" si="37"/>
        <v>0</v>
      </c>
      <c r="AI78" s="58">
        <f t="shared" si="38"/>
        <v>0</v>
      </c>
      <c r="AL78" s="36" t="s">
        <v>435</v>
      </c>
      <c r="AW78" s="631" t="s">
        <v>96</v>
      </c>
      <c r="AX78" s="36" t="s">
        <v>490</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14</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14</v>
      </c>
      <c r="AB80" s="58">
        <f t="shared" si="32"/>
        <v>0</v>
      </c>
      <c r="AC80" s="58">
        <f t="shared" si="33"/>
        <v>0</v>
      </c>
      <c r="AD80" s="58">
        <f t="shared" si="34"/>
        <v>0.8</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14</v>
      </c>
      <c r="AB81" s="58">
        <f t="shared" si="32"/>
        <v>0</v>
      </c>
      <c r="AC81" s="58">
        <f t="shared" si="33"/>
        <v>0</v>
      </c>
      <c r="AD81" s="58">
        <f t="shared" si="34"/>
        <v>0.8</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14</v>
      </c>
      <c r="AB82" s="58">
        <f t="shared" si="32"/>
        <v>0</v>
      </c>
      <c r="AC82" s="58">
        <f t="shared" si="33"/>
        <v>0</v>
      </c>
      <c r="AD82" s="58">
        <f t="shared" si="34"/>
        <v>0.4</v>
      </c>
      <c r="AE82" s="58">
        <f t="shared" si="35"/>
        <v>0</v>
      </c>
      <c r="AG82" s="58">
        <f t="shared" si="36"/>
        <v>0</v>
      </c>
      <c r="AH82" s="58">
        <f t="shared" si="37"/>
        <v>0</v>
      </c>
      <c r="AI82" s="58">
        <f t="shared" si="38"/>
        <v>0</v>
      </c>
      <c r="AL82" s="43">
        <f t="shared" ref="AL82:AL112" si="44">(AL44)</f>
        <v>43831</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43831</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14</v>
      </c>
      <c r="AB83" s="58">
        <f t="shared" si="32"/>
        <v>0</v>
      </c>
      <c r="AC83" s="58">
        <f t="shared" si="33"/>
        <v>0</v>
      </c>
      <c r="AD83" s="58">
        <f t="shared" si="34"/>
        <v>0.4</v>
      </c>
      <c r="AE83" s="58">
        <f t="shared" si="35"/>
        <v>0</v>
      </c>
      <c r="AG83" s="58">
        <f t="shared" si="36"/>
        <v>0</v>
      </c>
      <c r="AH83" s="58">
        <f t="shared" si="37"/>
        <v>0</v>
      </c>
      <c r="AI83" s="58">
        <f t="shared" si="38"/>
        <v>0</v>
      </c>
      <c r="AL83" s="43">
        <f t="shared" si="44"/>
        <v>43832</v>
      </c>
      <c r="AM83" s="31"/>
      <c r="AN83" s="31"/>
      <c r="AO83" s="31"/>
      <c r="AP83" s="39"/>
      <c r="AQ83" s="39"/>
      <c r="AR83" s="39"/>
      <c r="AS83" s="39"/>
      <c r="AT83" s="32">
        <f t="shared" si="45"/>
        <v>0</v>
      </c>
      <c r="AU83" s="40">
        <f t="shared" si="46"/>
        <v>0</v>
      </c>
      <c r="AV83" s="716"/>
      <c r="AW83" s="631" t="s">
        <v>96</v>
      </c>
      <c r="AX83" s="43">
        <f t="shared" ref="AX83:AX112" si="47">(AX82)+1</f>
        <v>43832</v>
      </c>
      <c r="AY83" s="718"/>
      <c r="AZ83" s="718"/>
      <c r="BA83" s="718"/>
      <c r="BB83" s="718"/>
      <c r="BC83" s="718"/>
      <c r="BD83" s="718"/>
      <c r="BE83" s="631" t="s">
        <v>96</v>
      </c>
    </row>
    <row r="84" spans="1:57" ht="13.5" thickBot="1" x14ac:dyDescent="0.25">
      <c r="A84" s="505"/>
      <c r="B84" s="506" t="s">
        <v>394</v>
      </c>
      <c r="C84" s="507"/>
      <c r="D84" s="507"/>
      <c r="E84" s="507"/>
      <c r="F84" s="508"/>
      <c r="G84" s="509"/>
      <c r="H84" s="509"/>
      <c r="I84" s="510">
        <f>SUM(I75:I83)</f>
        <v>480.4</v>
      </c>
      <c r="J84" s="511"/>
      <c r="K84" s="511"/>
      <c r="L84" s="511">
        <f>SUM(L75:L83)</f>
        <v>0</v>
      </c>
      <c r="M84" s="512"/>
      <c r="N84" s="513"/>
      <c r="O84" s="513"/>
      <c r="P84" s="514"/>
      <c r="Q84" s="514"/>
      <c r="R84" s="515"/>
      <c r="S84" s="1042">
        <f>SUM(I84:L84)</f>
        <v>480.4</v>
      </c>
      <c r="T84" s="910"/>
      <c r="U84" s="910"/>
      <c r="V84" s="516" t="s">
        <v>147</v>
      </c>
      <c r="W84" s="535">
        <f>ROUND(SUM(W75:W83),2)</f>
        <v>5793.62</v>
      </c>
      <c r="AA84" s="58">
        <f t="shared" si="31"/>
        <v>14</v>
      </c>
      <c r="AB84" s="58">
        <f t="shared" si="32"/>
        <v>0</v>
      </c>
      <c r="AC84" s="58">
        <f t="shared" si="33"/>
        <v>0</v>
      </c>
      <c r="AD84" s="58">
        <f t="shared" si="34"/>
        <v>0</v>
      </c>
      <c r="AE84" s="58">
        <f t="shared" si="35"/>
        <v>0</v>
      </c>
      <c r="AG84" s="58">
        <f t="shared" si="36"/>
        <v>0</v>
      </c>
      <c r="AH84" s="58">
        <f t="shared" si="37"/>
        <v>0</v>
      </c>
      <c r="AI84" s="58">
        <f t="shared" si="38"/>
        <v>0</v>
      </c>
      <c r="AL84" s="43">
        <f t="shared" si="44"/>
        <v>43833</v>
      </c>
      <c r="AM84" s="31">
        <v>2</v>
      </c>
      <c r="AN84" s="31"/>
      <c r="AO84" s="31"/>
      <c r="AP84" s="39"/>
      <c r="AQ84" s="39"/>
      <c r="AR84" s="39"/>
      <c r="AS84" s="39"/>
      <c r="AT84" s="32">
        <f t="shared" si="45"/>
        <v>0.4</v>
      </c>
      <c r="AU84" s="40">
        <f t="shared" si="46"/>
        <v>5.0999999999999996</v>
      </c>
      <c r="AV84" s="716"/>
      <c r="AW84" s="631" t="s">
        <v>96</v>
      </c>
      <c r="AX84" s="43">
        <f t="shared" si="47"/>
        <v>43833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14</v>
      </c>
      <c r="AB85" s="58">
        <f t="shared" si="32"/>
        <v>0</v>
      </c>
      <c r="AC85" s="58">
        <f t="shared" si="33"/>
        <v>0</v>
      </c>
      <c r="AD85" s="58">
        <f t="shared" si="34"/>
        <v>0</v>
      </c>
      <c r="AE85" s="58">
        <f t="shared" si="35"/>
        <v>0</v>
      </c>
      <c r="AG85" s="58">
        <f t="shared" si="36"/>
        <v>0</v>
      </c>
      <c r="AH85" s="58">
        <f t="shared" si="37"/>
        <v>0</v>
      </c>
      <c r="AI85" s="58">
        <f t="shared" si="38"/>
        <v>0</v>
      </c>
      <c r="AL85" s="43">
        <f t="shared" si="44"/>
        <v>43834</v>
      </c>
      <c r="AM85" s="31">
        <v>2</v>
      </c>
      <c r="AN85" s="31"/>
      <c r="AO85" s="31"/>
      <c r="AP85" s="39"/>
      <c r="AQ85" s="39"/>
      <c r="AR85" s="39"/>
      <c r="AS85" s="39"/>
      <c r="AT85" s="32">
        <f t="shared" si="45"/>
        <v>0.4</v>
      </c>
      <c r="AU85" s="40">
        <f t="shared" si="46"/>
        <v>5.0999999999999996</v>
      </c>
      <c r="AV85" s="716"/>
      <c r="AW85" s="631" t="s">
        <v>96</v>
      </c>
      <c r="AX85" s="43">
        <f t="shared" si="47"/>
        <v>43834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43835</v>
      </c>
      <c r="AM86" s="31">
        <v>2</v>
      </c>
      <c r="AN86" s="31"/>
      <c r="AO86" s="31"/>
      <c r="AP86" s="39"/>
      <c r="AQ86" s="39"/>
      <c r="AR86" s="39"/>
      <c r="AS86" s="39"/>
      <c r="AT86" s="32">
        <f t="shared" si="45"/>
        <v>0.4</v>
      </c>
      <c r="AU86" s="40">
        <f t="shared" si="46"/>
        <v>5.0999999999999996</v>
      </c>
      <c r="AV86" s="716"/>
      <c r="AW86" s="631" t="s">
        <v>96</v>
      </c>
      <c r="AX86" s="43">
        <f t="shared" si="47"/>
        <v>43835</v>
      </c>
      <c r="AY86" s="718"/>
      <c r="AZ86" s="718"/>
      <c r="BA86" s="718"/>
      <c r="BB86" s="718"/>
      <c r="BC86" s="718"/>
      <c r="BD86" s="718"/>
      <c r="BE86" s="631" t="s">
        <v>96</v>
      </c>
    </row>
    <row r="87" spans="1:57" x14ac:dyDescent="0.2">
      <c r="A87" s="487" t="s">
        <v>139</v>
      </c>
      <c r="B87" s="472" t="s">
        <v>155</v>
      </c>
      <c r="C87" s="522">
        <f>$AM$4</f>
        <v>0.2</v>
      </c>
      <c r="D87" s="630">
        <f>(AM38+AM76+AM114+AM152)</f>
        <v>28</v>
      </c>
      <c r="E87" s="627" t="s">
        <v>156</v>
      </c>
      <c r="F87" s="523">
        <f>ROUND(C87*D87,2)</f>
        <v>5.6</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458</v>
      </c>
      <c r="AB87" s="58">
        <f t="shared" si="48"/>
        <v>0</v>
      </c>
      <c r="AC87" s="58">
        <f t="shared" si="48"/>
        <v>0</v>
      </c>
      <c r="AD87" s="58">
        <f t="shared" si="48"/>
        <v>22.4</v>
      </c>
      <c r="AE87" s="58">
        <f t="shared" si="48"/>
        <v>0</v>
      </c>
      <c r="AG87" s="58">
        <f t="shared" si="48"/>
        <v>0</v>
      </c>
      <c r="AH87" s="58">
        <f t="shared" si="48"/>
        <v>0</v>
      </c>
      <c r="AI87" s="58">
        <f t="shared" si="48"/>
        <v>0</v>
      </c>
      <c r="AL87" s="43">
        <f t="shared" si="44"/>
        <v>43836</v>
      </c>
      <c r="AM87" s="31">
        <v>2</v>
      </c>
      <c r="AN87" s="31"/>
      <c r="AO87" s="31"/>
      <c r="AP87" s="39"/>
      <c r="AQ87" s="39"/>
      <c r="AR87" s="39"/>
      <c r="AS87" s="39"/>
      <c r="AT87" s="32">
        <f t="shared" si="45"/>
        <v>0.4</v>
      </c>
      <c r="AU87" s="40">
        <f t="shared" si="46"/>
        <v>5.0999999999999996</v>
      </c>
      <c r="AV87" s="716"/>
      <c r="AW87" s="631" t="s">
        <v>96</v>
      </c>
      <c r="AX87" s="43">
        <f t="shared" si="47"/>
        <v>43836</v>
      </c>
      <c r="AY87" s="718"/>
      <c r="AZ87" s="718"/>
      <c r="BA87" s="718"/>
      <c r="BB87" s="718"/>
      <c r="BC87" s="718"/>
      <c r="BD87" s="718"/>
      <c r="BE87" s="631" t="s">
        <v>96</v>
      </c>
    </row>
    <row r="88" spans="1:57" x14ac:dyDescent="0.2">
      <c r="A88" s="487" t="s">
        <v>141</v>
      </c>
      <c r="B88" s="472" t="s">
        <v>157</v>
      </c>
      <c r="C88" s="522">
        <f>$AN$4</f>
        <v>0.4</v>
      </c>
      <c r="D88" s="630">
        <f>(AN38+AN76+AN114+AN152)</f>
        <v>28</v>
      </c>
      <c r="E88" s="627" t="s">
        <v>156</v>
      </c>
      <c r="F88" s="523">
        <f t="shared" ref="F88:F89" si="49">ROUND(C88*D88,2)</f>
        <v>11.2</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43837</v>
      </c>
      <c r="AM88" s="31">
        <v>2</v>
      </c>
      <c r="AN88" s="31"/>
      <c r="AO88" s="31"/>
      <c r="AP88" s="39"/>
      <c r="AQ88" s="39"/>
      <c r="AR88" s="39"/>
      <c r="AS88" s="39"/>
      <c r="AT88" s="32">
        <f t="shared" si="45"/>
        <v>0.4</v>
      </c>
      <c r="AU88" s="40">
        <f t="shared" si="46"/>
        <v>5.0999999999999996</v>
      </c>
      <c r="AV88" s="716"/>
      <c r="AW88" s="631" t="s">
        <v>96</v>
      </c>
      <c r="AX88" s="43">
        <f t="shared" si="47"/>
        <v>43837</v>
      </c>
      <c r="AY88" s="718"/>
      <c r="AZ88" s="718"/>
      <c r="BA88" s="718"/>
      <c r="BB88" s="718"/>
      <c r="BC88" s="718"/>
      <c r="BD88" s="718"/>
      <c r="BE88" s="631" t="s">
        <v>96</v>
      </c>
    </row>
    <row r="89" spans="1:57" x14ac:dyDescent="0.2">
      <c r="A89" s="487" t="s">
        <v>143</v>
      </c>
      <c r="B89" s="472" t="s">
        <v>230</v>
      </c>
      <c r="C89" s="522">
        <f>$AO$4</f>
        <v>0.4</v>
      </c>
      <c r="D89" s="630">
        <f>(AO38+AO76+AO114+AO152)</f>
        <v>14</v>
      </c>
      <c r="E89" s="627" t="s">
        <v>156</v>
      </c>
      <c r="F89" s="523">
        <f t="shared" si="49"/>
        <v>5.6</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43838</v>
      </c>
      <c r="AM89" s="31"/>
      <c r="AN89" s="31"/>
      <c r="AO89" s="31"/>
      <c r="AP89" s="39"/>
      <c r="AQ89" s="39"/>
      <c r="AR89" s="39"/>
      <c r="AS89" s="39"/>
      <c r="AT89" s="32">
        <f t="shared" si="45"/>
        <v>0</v>
      </c>
      <c r="AU89" s="40">
        <f t="shared" si="46"/>
        <v>0</v>
      </c>
      <c r="AV89" s="716"/>
      <c r="AW89" s="631" t="s">
        <v>96</v>
      </c>
      <c r="AX89" s="43">
        <f t="shared" si="47"/>
        <v>43838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43839</v>
      </c>
      <c r="AM90" s="31"/>
      <c r="AN90" s="31">
        <v>2</v>
      </c>
      <c r="AO90" s="31"/>
      <c r="AP90" s="39"/>
      <c r="AQ90" s="39"/>
      <c r="AR90" s="39"/>
      <c r="AS90" s="39"/>
      <c r="AT90" s="32">
        <f t="shared" si="45"/>
        <v>0.8</v>
      </c>
      <c r="AU90" s="40">
        <f t="shared" si="46"/>
        <v>9.3000000000000007</v>
      </c>
      <c r="AV90" s="716"/>
      <c r="AW90" s="631" t="s">
        <v>96</v>
      </c>
      <c r="AX90" s="43">
        <f t="shared" si="47"/>
        <v>43839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43840</v>
      </c>
      <c r="AM91" s="31"/>
      <c r="AN91" s="31">
        <v>2</v>
      </c>
      <c r="AO91" s="31"/>
      <c r="AP91" s="39"/>
      <c r="AQ91" s="39"/>
      <c r="AR91" s="39"/>
      <c r="AS91" s="39"/>
      <c r="AT91" s="32">
        <f t="shared" si="45"/>
        <v>0.8</v>
      </c>
      <c r="AU91" s="40">
        <f t="shared" si="46"/>
        <v>9.3000000000000007</v>
      </c>
      <c r="AV91" s="716"/>
      <c r="AW91" s="631" t="s">
        <v>96</v>
      </c>
      <c r="AX91" s="43">
        <f t="shared" si="47"/>
        <v>43840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43841</v>
      </c>
      <c r="AM92" s="31"/>
      <c r="AN92" s="31">
        <v>2</v>
      </c>
      <c r="AO92" s="31"/>
      <c r="AP92" s="39"/>
      <c r="AQ92" s="39"/>
      <c r="AR92" s="39"/>
      <c r="AS92" s="39"/>
      <c r="AT92" s="32">
        <f t="shared" si="45"/>
        <v>0.8</v>
      </c>
      <c r="AU92" s="40">
        <f t="shared" si="46"/>
        <v>9.3000000000000007</v>
      </c>
      <c r="AV92" s="716"/>
      <c r="AW92" s="631" t="s">
        <v>96</v>
      </c>
      <c r="AX92" s="43">
        <f t="shared" si="47"/>
        <v>43841</v>
      </c>
      <c r="AY92" s="718"/>
      <c r="AZ92" s="718"/>
      <c r="BA92" s="718"/>
      <c r="BB92" s="718"/>
      <c r="BC92" s="718"/>
      <c r="BD92" s="718"/>
      <c r="BE92" s="631" t="s">
        <v>96</v>
      </c>
    </row>
    <row r="93" spans="1:57" ht="13.5" thickBot="1" x14ac:dyDescent="0.25">
      <c r="A93" s="526" t="s">
        <v>158</v>
      </c>
      <c r="B93" s="509" t="s">
        <v>159</v>
      </c>
      <c r="C93" s="527"/>
      <c r="D93" s="514"/>
      <c r="E93" s="515"/>
      <c r="F93" s="528">
        <f>SUM(F87:F92)</f>
        <v>22.4</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43842</v>
      </c>
      <c r="AM93" s="31"/>
      <c r="AN93" s="31">
        <v>2</v>
      </c>
      <c r="AO93" s="31"/>
      <c r="AP93" s="39"/>
      <c r="AQ93" s="39"/>
      <c r="AR93" s="39"/>
      <c r="AS93" s="39"/>
      <c r="AT93" s="32">
        <f t="shared" si="45"/>
        <v>0.8</v>
      </c>
      <c r="AU93" s="40">
        <f t="shared" si="46"/>
        <v>9.3000000000000007</v>
      </c>
      <c r="AV93" s="716"/>
      <c r="AW93" s="631" t="s">
        <v>96</v>
      </c>
      <c r="AX93" s="43">
        <f t="shared" si="47"/>
        <v>43842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266.70000000000005</v>
      </c>
      <c r="W94" s="964"/>
      <c r="X94" s="209"/>
      <c r="AA94" s="62" t="s">
        <v>122</v>
      </c>
      <c r="AB94" s="62" t="s">
        <v>122</v>
      </c>
      <c r="AC94" s="62" t="s">
        <v>122</v>
      </c>
      <c r="AD94" s="62" t="s">
        <v>122</v>
      </c>
      <c r="AE94" s="62" t="s">
        <v>122</v>
      </c>
      <c r="AF94" s="62"/>
      <c r="AG94" s="62" t="s">
        <v>122</v>
      </c>
      <c r="AH94" s="62" t="s">
        <v>122</v>
      </c>
      <c r="AI94" s="62" t="s">
        <v>122</v>
      </c>
      <c r="AL94" s="43">
        <f t="shared" si="44"/>
        <v>43843</v>
      </c>
      <c r="AM94" s="31"/>
      <c r="AN94" s="31">
        <v>2</v>
      </c>
      <c r="AO94" s="31"/>
      <c r="AP94" s="39"/>
      <c r="AQ94" s="39"/>
      <c r="AR94" s="39"/>
      <c r="AS94" s="39"/>
      <c r="AT94" s="32">
        <f t="shared" si="45"/>
        <v>0.8</v>
      </c>
      <c r="AU94" s="40">
        <f t="shared" si="46"/>
        <v>9.3000000000000007</v>
      </c>
      <c r="AV94" s="716"/>
      <c r="AW94" s="631" t="s">
        <v>96</v>
      </c>
      <c r="AX94" s="43">
        <f t="shared" si="47"/>
        <v>43843</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43844</v>
      </c>
      <c r="AM95" s="31"/>
      <c r="AN95" s="31"/>
      <c r="AO95" s="31"/>
      <c r="AP95" s="39"/>
      <c r="AQ95" s="39"/>
      <c r="AR95" s="39"/>
      <c r="AS95" s="39"/>
      <c r="AT95" s="32">
        <f t="shared" si="45"/>
        <v>0</v>
      </c>
      <c r="AU95" s="40">
        <f t="shared" si="46"/>
        <v>0</v>
      </c>
      <c r="AV95" s="716"/>
      <c r="AW95" s="631" t="s">
        <v>96</v>
      </c>
      <c r="AX95" s="43">
        <f t="shared" si="47"/>
        <v>43844</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43845</v>
      </c>
      <c r="AM96" s="31"/>
      <c r="AN96" s="31"/>
      <c r="AO96" s="31"/>
      <c r="AP96" s="39"/>
      <c r="AQ96" s="39"/>
      <c r="AR96" s="39"/>
      <c r="AS96" s="39"/>
      <c r="AT96" s="32">
        <f t="shared" si="45"/>
        <v>0</v>
      </c>
      <c r="AU96" s="40">
        <f t="shared" si="46"/>
        <v>0</v>
      </c>
      <c r="AV96" s="716"/>
      <c r="AW96" s="631" t="s">
        <v>96</v>
      </c>
      <c r="AX96" s="43">
        <f t="shared" si="47"/>
        <v>43845</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43846</v>
      </c>
      <c r="AM97" s="31">
        <v>2</v>
      </c>
      <c r="AN97" s="31">
        <v>2</v>
      </c>
      <c r="AO97" s="31">
        <v>2</v>
      </c>
      <c r="AP97" s="39"/>
      <c r="AQ97" s="39"/>
      <c r="AR97" s="39"/>
      <c r="AS97" s="39"/>
      <c r="AT97" s="32">
        <f t="shared" si="45"/>
        <v>2</v>
      </c>
      <c r="AU97" s="40">
        <f t="shared" si="46"/>
        <v>23.700000000000003</v>
      </c>
      <c r="AV97" s="716"/>
      <c r="AW97" s="631" t="s">
        <v>96</v>
      </c>
      <c r="AX97" s="43">
        <f t="shared" si="47"/>
        <v>43846</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43847</v>
      </c>
      <c r="AM98" s="31">
        <v>2</v>
      </c>
      <c r="AN98" s="31">
        <v>2</v>
      </c>
      <c r="AO98" s="31">
        <v>2</v>
      </c>
      <c r="AP98" s="39"/>
      <c r="AQ98" s="39"/>
      <c r="AR98" s="39"/>
      <c r="AS98" s="39"/>
      <c r="AT98" s="32">
        <f t="shared" si="45"/>
        <v>2</v>
      </c>
      <c r="AU98" s="40">
        <f t="shared" si="46"/>
        <v>23.700000000000003</v>
      </c>
      <c r="AV98" s="716"/>
      <c r="AW98" s="631" t="s">
        <v>96</v>
      </c>
      <c r="AX98" s="43">
        <f t="shared" si="47"/>
        <v>43847</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43848</v>
      </c>
      <c r="AM99" s="31">
        <v>2</v>
      </c>
      <c r="AN99" s="31">
        <v>2</v>
      </c>
      <c r="AO99" s="31">
        <v>2</v>
      </c>
      <c r="AP99" s="39"/>
      <c r="AQ99" s="39"/>
      <c r="AR99" s="39"/>
      <c r="AS99" s="39"/>
      <c r="AT99" s="32">
        <f t="shared" si="45"/>
        <v>2</v>
      </c>
      <c r="AU99" s="40">
        <f t="shared" si="46"/>
        <v>23.700000000000003</v>
      </c>
      <c r="AV99" s="716"/>
      <c r="AW99" s="631" t="s">
        <v>96</v>
      </c>
      <c r="AX99" s="43">
        <f t="shared" si="47"/>
        <v>43848</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43849</v>
      </c>
      <c r="AM100" s="31">
        <v>2</v>
      </c>
      <c r="AN100" s="31">
        <v>2</v>
      </c>
      <c r="AO100" s="31">
        <v>2</v>
      </c>
      <c r="AP100" s="39"/>
      <c r="AQ100" s="39"/>
      <c r="AR100" s="39"/>
      <c r="AS100" s="39"/>
      <c r="AT100" s="32">
        <f t="shared" si="45"/>
        <v>2</v>
      </c>
      <c r="AU100" s="40">
        <f t="shared" si="46"/>
        <v>23.700000000000003</v>
      </c>
      <c r="AV100" s="716"/>
      <c r="AW100" s="631" t="s">
        <v>96</v>
      </c>
      <c r="AX100" s="43">
        <f t="shared" si="47"/>
        <v>43849</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43850</v>
      </c>
      <c r="AM101" s="31">
        <v>2</v>
      </c>
      <c r="AN101" s="31">
        <v>2</v>
      </c>
      <c r="AO101" s="31">
        <v>2</v>
      </c>
      <c r="AP101" s="39"/>
      <c r="AQ101" s="39"/>
      <c r="AR101" s="39"/>
      <c r="AS101" s="39"/>
      <c r="AT101" s="32">
        <f t="shared" si="45"/>
        <v>2</v>
      </c>
      <c r="AU101" s="40">
        <f t="shared" si="46"/>
        <v>23.700000000000003</v>
      </c>
      <c r="AV101" s="716"/>
      <c r="AW101" s="631" t="s">
        <v>96</v>
      </c>
      <c r="AX101" s="43">
        <f t="shared" si="47"/>
        <v>43850</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43851</v>
      </c>
      <c r="AM102" s="31">
        <v>2</v>
      </c>
      <c r="AN102" s="31">
        <v>2</v>
      </c>
      <c r="AO102" s="31">
        <v>2</v>
      </c>
      <c r="AP102" s="39"/>
      <c r="AQ102" s="39"/>
      <c r="AR102" s="39"/>
      <c r="AS102" s="39"/>
      <c r="AT102" s="32">
        <f t="shared" si="45"/>
        <v>2</v>
      </c>
      <c r="AU102" s="40">
        <f t="shared" si="46"/>
        <v>23.700000000000003</v>
      </c>
      <c r="AV102" s="716"/>
      <c r="AW102" s="631" t="s">
        <v>96</v>
      </c>
      <c r="AX102" s="43">
        <f t="shared" si="47"/>
        <v>43851</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43852</v>
      </c>
      <c r="AM103" s="31">
        <v>2</v>
      </c>
      <c r="AN103" s="31">
        <v>2</v>
      </c>
      <c r="AO103" s="31">
        <v>2</v>
      </c>
      <c r="AP103" s="39"/>
      <c r="AQ103" s="39"/>
      <c r="AR103" s="39"/>
      <c r="AS103" s="39"/>
      <c r="AT103" s="32">
        <f t="shared" si="45"/>
        <v>2</v>
      </c>
      <c r="AU103" s="40">
        <f t="shared" si="46"/>
        <v>23.700000000000003</v>
      </c>
      <c r="AV103" s="716"/>
      <c r="AW103" s="631" t="s">
        <v>96</v>
      </c>
      <c r="AX103" s="43">
        <f t="shared" si="47"/>
        <v>43852</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43853</v>
      </c>
      <c r="AM104" s="31"/>
      <c r="AN104" s="31"/>
      <c r="AO104" s="31"/>
      <c r="AP104" s="39"/>
      <c r="AQ104" s="39"/>
      <c r="AR104" s="39"/>
      <c r="AS104" s="39"/>
      <c r="AT104" s="32">
        <f t="shared" si="45"/>
        <v>0</v>
      </c>
      <c r="AU104" s="40">
        <f t="shared" si="46"/>
        <v>0</v>
      </c>
      <c r="AV104" s="716"/>
      <c r="AW104" s="631" t="s">
        <v>96</v>
      </c>
      <c r="AX104" s="43">
        <f t="shared" si="47"/>
        <v>43853</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43854</v>
      </c>
      <c r="AM105" s="31"/>
      <c r="AN105" s="31"/>
      <c r="AO105" s="31"/>
      <c r="AP105" s="39"/>
      <c r="AQ105" s="39"/>
      <c r="AR105" s="39"/>
      <c r="AS105" s="39"/>
      <c r="AT105" s="32">
        <f t="shared" si="45"/>
        <v>0</v>
      </c>
      <c r="AU105" s="40">
        <f t="shared" si="46"/>
        <v>0</v>
      </c>
      <c r="AV105" s="716"/>
      <c r="AW105" s="631" t="s">
        <v>96</v>
      </c>
      <c r="AX105" s="43">
        <f t="shared" si="47"/>
        <v>43854</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43855</v>
      </c>
      <c r="AM106" s="31"/>
      <c r="AN106" s="31"/>
      <c r="AO106" s="31"/>
      <c r="AP106" s="39"/>
      <c r="AQ106" s="39"/>
      <c r="AR106" s="39"/>
      <c r="AS106" s="39"/>
      <c r="AT106" s="32">
        <f t="shared" si="45"/>
        <v>0</v>
      </c>
      <c r="AU106" s="40">
        <f t="shared" si="46"/>
        <v>0</v>
      </c>
      <c r="AV106" s="716"/>
      <c r="AW106" s="631" t="s">
        <v>96</v>
      </c>
      <c r="AX106" s="43">
        <f t="shared" si="47"/>
        <v>43855</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43856</v>
      </c>
      <c r="AM107" s="31"/>
      <c r="AN107" s="31">
        <v>2</v>
      </c>
      <c r="AO107" s="31"/>
      <c r="AP107" s="39"/>
      <c r="AQ107" s="39"/>
      <c r="AR107" s="39"/>
      <c r="AS107" s="39"/>
      <c r="AT107" s="32">
        <f t="shared" si="45"/>
        <v>0.8</v>
      </c>
      <c r="AU107" s="40">
        <f t="shared" si="46"/>
        <v>9.3000000000000007</v>
      </c>
      <c r="AV107" s="716"/>
      <c r="AW107" s="631" t="s">
        <v>96</v>
      </c>
      <c r="AX107" s="43">
        <f t="shared" si="47"/>
        <v>43856</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43857</v>
      </c>
      <c r="AM108" s="31"/>
      <c r="AN108" s="31">
        <v>2</v>
      </c>
      <c r="AO108" s="31"/>
      <c r="AP108" s="39"/>
      <c r="AQ108" s="39"/>
      <c r="AR108" s="39"/>
      <c r="AS108" s="39"/>
      <c r="AT108" s="32">
        <f t="shared" si="45"/>
        <v>0.8</v>
      </c>
      <c r="AU108" s="40">
        <f t="shared" si="46"/>
        <v>9.3000000000000007</v>
      </c>
      <c r="AV108" s="716"/>
      <c r="AW108" s="631" t="s">
        <v>96</v>
      </c>
      <c r="AX108" s="43">
        <f t="shared" si="47"/>
        <v>43857</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43858</v>
      </c>
      <c r="AM109" s="31">
        <v>2</v>
      </c>
      <c r="AN109" s="31"/>
      <c r="AO109" s="31"/>
      <c r="AP109" s="39"/>
      <c r="AQ109" s="39"/>
      <c r="AR109" s="39"/>
      <c r="AS109" s="39"/>
      <c r="AT109" s="32">
        <f t="shared" si="45"/>
        <v>0.4</v>
      </c>
      <c r="AU109" s="40">
        <f t="shared" si="46"/>
        <v>5.0999999999999996</v>
      </c>
      <c r="AV109" s="716"/>
      <c r="AW109" s="631" t="s">
        <v>96</v>
      </c>
      <c r="AX109" s="43">
        <f t="shared" si="47"/>
        <v>43858</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441</v>
      </c>
      <c r="T110" s="1018"/>
      <c r="U110" s="1021"/>
      <c r="V110" s="734" t="s">
        <v>436</v>
      </c>
      <c r="W110" s="737" t="s">
        <v>442</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43859</v>
      </c>
      <c r="AM110" s="31">
        <v>2</v>
      </c>
      <c r="AN110" s="31"/>
      <c r="AO110" s="31"/>
      <c r="AP110" s="39"/>
      <c r="AQ110" s="39"/>
      <c r="AR110" s="39"/>
      <c r="AS110" s="39"/>
      <c r="AT110" s="32">
        <f t="shared" si="45"/>
        <v>0.4</v>
      </c>
      <c r="AU110" s="40">
        <f t="shared" si="46"/>
        <v>5.0999999999999996</v>
      </c>
      <c r="AV110" s="716"/>
      <c r="AW110" s="631" t="s">
        <v>96</v>
      </c>
      <c r="AX110" s="43">
        <f t="shared" si="47"/>
        <v>43859</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28 = 5.60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43860</v>
      </c>
      <c r="AM111" s="31"/>
      <c r="AN111" s="31"/>
      <c r="AO111" s="31"/>
      <c r="AP111" s="39"/>
      <c r="AQ111" s="39"/>
      <c r="AR111" s="39"/>
      <c r="AS111" s="39"/>
      <c r="AT111" s="32">
        <f t="shared" si="45"/>
        <v>0</v>
      </c>
      <c r="AU111" s="40">
        <f t="shared" si="46"/>
        <v>0</v>
      </c>
      <c r="AV111" s="716"/>
      <c r="AW111" s="631" t="s">
        <v>96</v>
      </c>
      <c r="AX111" s="43">
        <f t="shared" si="47"/>
        <v>43860</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28 = 11.20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43861</v>
      </c>
      <c r="AM112" s="31"/>
      <c r="AN112" s="31"/>
      <c r="AO112" s="31"/>
      <c r="AP112" s="39"/>
      <c r="AQ112" s="39"/>
      <c r="AR112" s="39"/>
      <c r="AS112" s="39"/>
      <c r="AT112" s="32">
        <f t="shared" si="45"/>
        <v>0</v>
      </c>
      <c r="AU112" s="40">
        <f t="shared" si="46"/>
        <v>0</v>
      </c>
      <c r="AV112" s="716"/>
      <c r="AW112" s="631" t="s">
        <v>96</v>
      </c>
      <c r="AX112" s="43">
        <f t="shared" si="47"/>
        <v>43861</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14 = 5.60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28</v>
      </c>
      <c r="AN114" s="32">
        <f t="shared" si="62"/>
        <v>28</v>
      </c>
      <c r="AO114" s="32">
        <f t="shared" si="62"/>
        <v>14</v>
      </c>
      <c r="AP114" s="32">
        <f t="shared" si="62"/>
        <v>0</v>
      </c>
      <c r="AQ114" s="32">
        <f t="shared" si="62"/>
        <v>0</v>
      </c>
      <c r="AR114" s="32">
        <f t="shared" si="62"/>
        <v>0</v>
      </c>
      <c r="AS114" s="32">
        <f>SUM(AS82:AS112)</f>
        <v>0</v>
      </c>
      <c r="AT114" s="32">
        <f>SUM(AT82:AT112)</f>
        <v>22.4</v>
      </c>
      <c r="AU114" s="40">
        <f>SUM(AU82:AU112)</f>
        <v>266.70000000000005</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444</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43831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43832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43833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43834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43835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43836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43837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43838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43839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43840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43841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43842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43843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43844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43845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43846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43847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43848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43849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43850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43851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43852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43853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43854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43855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43856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43857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43858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43859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43860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43861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43831</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43832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43833</v>
      </c>
      <c r="AM159" s="58">
        <f t="shared" si="69"/>
        <v>2</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43834</v>
      </c>
      <c r="AM160" s="58">
        <f t="shared" si="69"/>
        <v>2</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43835</v>
      </c>
      <c r="AM161" s="58">
        <f t="shared" si="69"/>
        <v>2</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43836</v>
      </c>
      <c r="AM162" s="58">
        <f t="shared" si="69"/>
        <v>2</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43837</v>
      </c>
      <c r="AM163" s="58">
        <f t="shared" si="69"/>
        <v>2</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43838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43839</v>
      </c>
      <c r="AM165" s="58">
        <f t="shared" si="69"/>
        <v>0</v>
      </c>
      <c r="AN165" s="58">
        <f t="shared" si="69"/>
        <v>2</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43840</v>
      </c>
      <c r="AM166" s="58">
        <f t="shared" si="69"/>
        <v>0</v>
      </c>
      <c r="AN166" s="58">
        <f t="shared" si="69"/>
        <v>2</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43841</v>
      </c>
      <c r="AM167" s="58">
        <f t="shared" ref="AM167:AR176" si="71">(AM16+AM54+AM92+AM130)</f>
        <v>0</v>
      </c>
      <c r="AN167" s="58">
        <f t="shared" si="71"/>
        <v>2</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43842</v>
      </c>
      <c r="AM168" s="58">
        <f t="shared" si="71"/>
        <v>0</v>
      </c>
      <c r="AN168" s="58">
        <f t="shared" si="71"/>
        <v>2</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43843</v>
      </c>
      <c r="AM169" s="58">
        <f t="shared" si="71"/>
        <v>0</v>
      </c>
      <c r="AN169" s="58">
        <f t="shared" si="71"/>
        <v>2</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43844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43845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43846</v>
      </c>
      <c r="AM172" s="58">
        <f t="shared" si="71"/>
        <v>2</v>
      </c>
      <c r="AN172" s="58">
        <f t="shared" si="71"/>
        <v>2</v>
      </c>
      <c r="AO172" s="58">
        <f t="shared" si="71"/>
        <v>2</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43847</v>
      </c>
      <c r="AM173" s="58">
        <f t="shared" si="71"/>
        <v>2</v>
      </c>
      <c r="AN173" s="58">
        <f t="shared" si="71"/>
        <v>2</v>
      </c>
      <c r="AO173" s="58">
        <f t="shared" si="71"/>
        <v>2</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43848</v>
      </c>
      <c r="AM174" s="58">
        <f t="shared" si="71"/>
        <v>2</v>
      </c>
      <c r="AN174" s="58">
        <f t="shared" si="71"/>
        <v>2</v>
      </c>
      <c r="AO174" s="58">
        <f t="shared" si="71"/>
        <v>2</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43849</v>
      </c>
      <c r="AM175" s="58">
        <f t="shared" si="71"/>
        <v>2</v>
      </c>
      <c r="AN175" s="58">
        <f t="shared" si="71"/>
        <v>2</v>
      </c>
      <c r="AO175" s="58">
        <f t="shared" si="71"/>
        <v>2</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43850</v>
      </c>
      <c r="AM176" s="58">
        <f t="shared" si="71"/>
        <v>2</v>
      </c>
      <c r="AN176" s="58">
        <f t="shared" si="71"/>
        <v>2</v>
      </c>
      <c r="AO176" s="58">
        <f t="shared" si="71"/>
        <v>2</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43851</v>
      </c>
      <c r="AM177" s="58">
        <f t="shared" ref="AM177:AR186" si="72">(AM26+AM64+AM102+AM140)</f>
        <v>2</v>
      </c>
      <c r="AN177" s="58">
        <f t="shared" si="72"/>
        <v>2</v>
      </c>
      <c r="AO177" s="58">
        <f t="shared" si="72"/>
        <v>2</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43852</v>
      </c>
      <c r="AM178" s="58">
        <f t="shared" si="72"/>
        <v>2</v>
      </c>
      <c r="AN178" s="58">
        <f t="shared" si="72"/>
        <v>2</v>
      </c>
      <c r="AO178" s="58">
        <f t="shared" si="72"/>
        <v>2</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43853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43854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43855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43856</v>
      </c>
      <c r="AM182" s="58">
        <f t="shared" si="72"/>
        <v>0</v>
      </c>
      <c r="AN182" s="58">
        <f t="shared" si="72"/>
        <v>2</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43857</v>
      </c>
      <c r="AM183" s="58">
        <f t="shared" si="72"/>
        <v>0</v>
      </c>
      <c r="AN183" s="58">
        <f t="shared" si="72"/>
        <v>2</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43858</v>
      </c>
      <c r="AM184" s="58">
        <f t="shared" si="72"/>
        <v>2</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43859</v>
      </c>
      <c r="AM185" s="58">
        <f t="shared" si="72"/>
        <v>2</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43860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43861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441</v>
      </c>
      <c r="AP191" s="685" t="s">
        <v>436</v>
      </c>
      <c r="AQ191" s="685" t="s">
        <v>442</v>
      </c>
      <c r="AR191" s="763" t="s">
        <v>483</v>
      </c>
      <c r="AS191" s="685" t="s">
        <v>484</v>
      </c>
      <c r="AT191" s="685"/>
      <c r="AU191" s="759"/>
      <c r="AV191" s="760"/>
    </row>
    <row r="192" spans="18:50" x14ac:dyDescent="0.2">
      <c r="R192" s="209"/>
      <c r="S192" s="209"/>
      <c r="T192" s="209"/>
      <c r="U192" s="209"/>
      <c r="V192" s="209"/>
      <c r="W192" s="209"/>
      <c r="X192" s="209"/>
      <c r="AL192" s="1047">
        <f>Z10</f>
        <v>43831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43832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43833</v>
      </c>
      <c r="AM198" s="686" t="s">
        <v>155</v>
      </c>
      <c r="AN198" s="685">
        <f>AM8</f>
        <v>0</v>
      </c>
      <c r="AO198" s="685">
        <f>AM46</f>
        <v>0</v>
      </c>
      <c r="AP198" s="685">
        <f>AM84</f>
        <v>2</v>
      </c>
      <c r="AQ198" s="685">
        <f>AM122</f>
        <v>0</v>
      </c>
      <c r="AR198" s="685">
        <f t="shared" si="74"/>
        <v>2</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43834</v>
      </c>
      <c r="AM201" s="686" t="s">
        <v>155</v>
      </c>
      <c r="AN201" s="685">
        <f>AM9</f>
        <v>0</v>
      </c>
      <c r="AO201" s="685">
        <f>AM47</f>
        <v>0</v>
      </c>
      <c r="AP201" s="685">
        <f>AM85</f>
        <v>2</v>
      </c>
      <c r="AQ201" s="685">
        <f>AM123</f>
        <v>0</v>
      </c>
      <c r="AR201" s="685">
        <f t="shared" si="74"/>
        <v>2</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43835</v>
      </c>
      <c r="AM204" s="686" t="s">
        <v>155</v>
      </c>
      <c r="AN204" s="685">
        <f>AM10</f>
        <v>0</v>
      </c>
      <c r="AO204" s="685">
        <f>AM48</f>
        <v>0</v>
      </c>
      <c r="AP204" s="685">
        <f>AM86</f>
        <v>2</v>
      </c>
      <c r="AQ204" s="685">
        <f>AM124</f>
        <v>0</v>
      </c>
      <c r="AR204" s="685">
        <f t="shared" si="74"/>
        <v>2</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43836</v>
      </c>
      <c r="AM207" s="686" t="s">
        <v>155</v>
      </c>
      <c r="AN207" s="685">
        <f>AM11</f>
        <v>0</v>
      </c>
      <c r="AO207" s="685">
        <f>AM49</f>
        <v>0</v>
      </c>
      <c r="AP207" s="685">
        <f>AM87</f>
        <v>2</v>
      </c>
      <c r="AQ207" s="685">
        <f>AM125</f>
        <v>0</v>
      </c>
      <c r="AR207" s="685">
        <f t="shared" si="74"/>
        <v>2</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43837</v>
      </c>
      <c r="AM210" s="686" t="s">
        <v>155</v>
      </c>
      <c r="AN210" s="685">
        <f>AM12</f>
        <v>0</v>
      </c>
      <c r="AO210" s="685">
        <f>AM50</f>
        <v>0</v>
      </c>
      <c r="AP210" s="685">
        <f>AM88</f>
        <v>2</v>
      </c>
      <c r="AQ210" s="685">
        <f>AM126</f>
        <v>0</v>
      </c>
      <c r="AR210" s="685">
        <f t="shared" si="74"/>
        <v>2</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43838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43839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2</v>
      </c>
      <c r="AQ217" s="685">
        <f>AN128</f>
        <v>0</v>
      </c>
      <c r="AR217" s="685">
        <f t="shared" si="74"/>
        <v>2</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43840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2</v>
      </c>
      <c r="AQ220" s="685">
        <f>AN129</f>
        <v>0</v>
      </c>
      <c r="AR220" s="685">
        <f t="shared" si="74"/>
        <v>2</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0.4</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0.4</v>
      </c>
      <c r="AA222" s="44">
        <f t="shared" si="82"/>
        <v>0</v>
      </c>
      <c r="AL222" s="1047">
        <f t="shared" ref="AL222" si="84">AL219+1</f>
        <v>43841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0.4</v>
      </c>
      <c r="AA223" s="44">
        <f t="shared" si="82"/>
        <v>0</v>
      </c>
      <c r="AL223" s="1047"/>
      <c r="AM223" s="686" t="s">
        <v>157</v>
      </c>
      <c r="AN223" s="685">
        <f>AN16</f>
        <v>0</v>
      </c>
      <c r="AO223" s="685">
        <f>AN54</f>
        <v>0</v>
      </c>
      <c r="AP223" s="685">
        <f>AN92</f>
        <v>2</v>
      </c>
      <c r="AQ223" s="685">
        <f>AN130</f>
        <v>0</v>
      </c>
      <c r="AR223" s="685">
        <f t="shared" si="74"/>
        <v>2</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0.4</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0.4</v>
      </c>
      <c r="AA225" s="44">
        <f t="shared" si="82"/>
        <v>0</v>
      </c>
      <c r="AL225" s="1047">
        <f t="shared" ref="AL225" si="85">AL222+1</f>
        <v>43842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2</v>
      </c>
      <c r="AQ226" s="685">
        <f>AN131</f>
        <v>0</v>
      </c>
      <c r="AR226" s="685">
        <f t="shared" si="74"/>
        <v>2</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0.8</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0.8</v>
      </c>
      <c r="AA228" s="44">
        <f t="shared" si="82"/>
        <v>0</v>
      </c>
      <c r="AL228" s="1047">
        <f t="shared" ref="AL228" si="86">AL225+1</f>
        <v>43843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0.8</v>
      </c>
      <c r="AA229" s="44">
        <f t="shared" si="82"/>
        <v>0</v>
      </c>
      <c r="AL229" s="1047"/>
      <c r="AM229" s="686" t="s">
        <v>157</v>
      </c>
      <c r="AN229" s="685">
        <f>AN18</f>
        <v>0</v>
      </c>
      <c r="AO229" s="685">
        <f>AN56</f>
        <v>0</v>
      </c>
      <c r="AP229" s="685">
        <f>AN94</f>
        <v>2</v>
      </c>
      <c r="AQ229" s="685">
        <f>AN132</f>
        <v>0</v>
      </c>
      <c r="AR229" s="685">
        <f t="shared" si="74"/>
        <v>2</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0.8</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0.8</v>
      </c>
      <c r="AA231" s="44">
        <f t="shared" si="82"/>
        <v>0</v>
      </c>
      <c r="AL231" s="1047">
        <f t="shared" ref="AL231" si="87">AL228+1</f>
        <v>43844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2</v>
      </c>
      <c r="AA234" s="44">
        <f t="shared" si="82"/>
        <v>0</v>
      </c>
      <c r="AL234" s="1047">
        <f t="shared" ref="AL234" si="88">AL231+1</f>
        <v>43845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2</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2</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2</v>
      </c>
      <c r="AA237" s="44">
        <f t="shared" si="82"/>
        <v>0</v>
      </c>
      <c r="AL237" s="1047">
        <f t="shared" ref="AL237" si="89">AL234+1</f>
        <v>43846</v>
      </c>
      <c r="AM237" s="686" t="s">
        <v>155</v>
      </c>
      <c r="AN237" s="685">
        <f>AM21</f>
        <v>0</v>
      </c>
      <c r="AO237" s="685">
        <f>AM59</f>
        <v>0</v>
      </c>
      <c r="AP237" s="685">
        <f>AM97</f>
        <v>2</v>
      </c>
      <c r="AQ237" s="685">
        <f>AM135</f>
        <v>0</v>
      </c>
      <c r="AR237" s="685">
        <f t="shared" si="74"/>
        <v>2</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2</v>
      </c>
      <c r="AA238" s="44">
        <f t="shared" si="82"/>
        <v>0</v>
      </c>
      <c r="AL238" s="1047"/>
      <c r="AM238" s="686" t="s">
        <v>157</v>
      </c>
      <c r="AN238" s="685">
        <f>AN21</f>
        <v>0</v>
      </c>
      <c r="AO238" s="685">
        <f>AN59</f>
        <v>0</v>
      </c>
      <c r="AP238" s="685">
        <f>AN97</f>
        <v>2</v>
      </c>
      <c r="AQ238" s="685">
        <f>AN135</f>
        <v>0</v>
      </c>
      <c r="AR238" s="685">
        <f t="shared" si="74"/>
        <v>2</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2</v>
      </c>
      <c r="AA239" s="44">
        <f t="shared" si="82"/>
        <v>0</v>
      </c>
      <c r="AL239" s="1047"/>
      <c r="AM239" s="686" t="s">
        <v>230</v>
      </c>
      <c r="AN239" s="685">
        <f>AO21</f>
        <v>0</v>
      </c>
      <c r="AO239" s="685">
        <f>AO59</f>
        <v>0</v>
      </c>
      <c r="AP239" s="685">
        <f>AO97</f>
        <v>2</v>
      </c>
      <c r="AQ239" s="685">
        <f>AO135</f>
        <v>0</v>
      </c>
      <c r="AR239" s="685">
        <f t="shared" si="74"/>
        <v>2</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2</v>
      </c>
      <c r="AA240" s="44">
        <f t="shared" si="82"/>
        <v>0</v>
      </c>
      <c r="AL240" s="1047">
        <f t="shared" ref="AL240" si="90">AL237+1</f>
        <v>43847</v>
      </c>
      <c r="AM240" s="686" t="s">
        <v>155</v>
      </c>
      <c r="AN240" s="685">
        <f>AM22</f>
        <v>0</v>
      </c>
      <c r="AO240" s="685">
        <f>AM60</f>
        <v>0</v>
      </c>
      <c r="AP240" s="685">
        <f>AM98</f>
        <v>2</v>
      </c>
      <c r="AQ240" s="685">
        <f>AM136</f>
        <v>0</v>
      </c>
      <c r="AR240" s="685">
        <f t="shared" si="74"/>
        <v>2</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2</v>
      </c>
      <c r="AQ241" s="685">
        <f>AN136</f>
        <v>0</v>
      </c>
      <c r="AR241" s="685">
        <f t="shared" si="74"/>
        <v>2</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2</v>
      </c>
      <c r="AQ242" s="685">
        <f>AO136</f>
        <v>0</v>
      </c>
      <c r="AR242" s="685">
        <f t="shared" si="74"/>
        <v>2</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43848</v>
      </c>
      <c r="AM243" s="686" t="s">
        <v>155</v>
      </c>
      <c r="AN243" s="685">
        <f>AM23</f>
        <v>0</v>
      </c>
      <c r="AO243" s="685">
        <f>AM61</f>
        <v>0</v>
      </c>
      <c r="AP243" s="685">
        <f>AM99</f>
        <v>2</v>
      </c>
      <c r="AQ243" s="685">
        <f>AM137</f>
        <v>0</v>
      </c>
      <c r="AR243" s="685">
        <f t="shared" si="74"/>
        <v>2</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0.8</v>
      </c>
      <c r="AA244" s="44">
        <f t="shared" si="82"/>
        <v>0</v>
      </c>
      <c r="AL244" s="1047"/>
      <c r="AM244" s="686" t="s">
        <v>157</v>
      </c>
      <c r="AN244" s="685">
        <f>AN23</f>
        <v>0</v>
      </c>
      <c r="AO244" s="685">
        <f>AN61</f>
        <v>0</v>
      </c>
      <c r="AP244" s="685">
        <f>AN99</f>
        <v>2</v>
      </c>
      <c r="AQ244" s="685">
        <f>AN137</f>
        <v>0</v>
      </c>
      <c r="AR244" s="685">
        <f t="shared" si="74"/>
        <v>2</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0.8</v>
      </c>
      <c r="AA245" s="44">
        <f t="shared" si="82"/>
        <v>0</v>
      </c>
      <c r="AL245" s="1047"/>
      <c r="AM245" s="686" t="s">
        <v>230</v>
      </c>
      <c r="AN245" s="685">
        <f>AO23</f>
        <v>0</v>
      </c>
      <c r="AO245" s="685">
        <f>AO61</f>
        <v>0</v>
      </c>
      <c r="AP245" s="685">
        <f>AO99</f>
        <v>2</v>
      </c>
      <c r="AQ245" s="685">
        <f>AO137</f>
        <v>0</v>
      </c>
      <c r="AR245" s="685">
        <f t="shared" si="74"/>
        <v>2</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0.4</v>
      </c>
      <c r="AA246" s="44">
        <f t="shared" si="82"/>
        <v>0</v>
      </c>
      <c r="AL246" s="1047">
        <f t="shared" ref="AL246" si="92">AL243+1</f>
        <v>43849</v>
      </c>
      <c r="AM246" s="686" t="s">
        <v>155</v>
      </c>
      <c r="AN246" s="685">
        <f>AM24</f>
        <v>0</v>
      </c>
      <c r="AO246" s="685">
        <f>AM62</f>
        <v>0</v>
      </c>
      <c r="AP246" s="685">
        <f>AM100</f>
        <v>2</v>
      </c>
      <c r="AQ246" s="685">
        <f>AM138</f>
        <v>0</v>
      </c>
      <c r="AR246" s="685">
        <f t="shared" si="74"/>
        <v>2</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0.4</v>
      </c>
      <c r="AA247" s="44">
        <f t="shared" si="82"/>
        <v>0</v>
      </c>
      <c r="AL247" s="1047"/>
      <c r="AM247" s="686" t="s">
        <v>157</v>
      </c>
      <c r="AN247" s="685">
        <f>AN24</f>
        <v>0</v>
      </c>
      <c r="AO247" s="685">
        <f>AN62</f>
        <v>0</v>
      </c>
      <c r="AP247" s="685">
        <f>AN100</f>
        <v>2</v>
      </c>
      <c r="AQ247" s="685">
        <f>AN138</f>
        <v>0</v>
      </c>
      <c r="AR247" s="685">
        <f t="shared" si="74"/>
        <v>2</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2</v>
      </c>
      <c r="AQ248" s="685">
        <f>AO138</f>
        <v>0</v>
      </c>
      <c r="AR248" s="685">
        <f t="shared" si="74"/>
        <v>2</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43850</v>
      </c>
      <c r="AM249" s="686" t="s">
        <v>155</v>
      </c>
      <c r="AN249" s="685">
        <f>AM25</f>
        <v>0</v>
      </c>
      <c r="AO249" s="685">
        <f>AM63</f>
        <v>0</v>
      </c>
      <c r="AP249" s="685">
        <f>AM101</f>
        <v>2</v>
      </c>
      <c r="AQ249" s="685">
        <f>AM139</f>
        <v>0</v>
      </c>
      <c r="AR249" s="685">
        <f t="shared" si="74"/>
        <v>2</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2</v>
      </c>
      <c r="AQ250" s="685">
        <f>AN139</f>
        <v>0</v>
      </c>
      <c r="AR250" s="685">
        <f t="shared" si="74"/>
        <v>2</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2</v>
      </c>
      <c r="AQ251" s="685">
        <f>AO139</f>
        <v>0</v>
      </c>
      <c r="AR251" s="685">
        <f t="shared" si="74"/>
        <v>2</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43851</v>
      </c>
      <c r="AM252" s="686" t="s">
        <v>155</v>
      </c>
      <c r="AN252" s="685">
        <f>AM26</f>
        <v>0</v>
      </c>
      <c r="AO252" s="685">
        <f>AM64</f>
        <v>0</v>
      </c>
      <c r="AP252" s="685">
        <f>AM102</f>
        <v>2</v>
      </c>
      <c r="AQ252" s="685">
        <f>AM140</f>
        <v>0</v>
      </c>
      <c r="AR252" s="685">
        <f t="shared" si="74"/>
        <v>2</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2</v>
      </c>
      <c r="AQ253" s="685">
        <f>AN140</f>
        <v>0</v>
      </c>
      <c r="AR253" s="685">
        <f t="shared" si="74"/>
        <v>2</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2</v>
      </c>
      <c r="AQ254" s="685">
        <f>AO140</f>
        <v>0</v>
      </c>
      <c r="AR254" s="685">
        <f t="shared" si="74"/>
        <v>2</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43852</v>
      </c>
      <c r="AM255" s="686" t="s">
        <v>155</v>
      </c>
      <c r="AN255" s="685">
        <f>AM27</f>
        <v>0</v>
      </c>
      <c r="AO255" s="685">
        <f>AM65</f>
        <v>0</v>
      </c>
      <c r="AP255" s="685">
        <f>AM103</f>
        <v>2</v>
      </c>
      <c r="AQ255" s="685">
        <f>AM141</f>
        <v>0</v>
      </c>
      <c r="AR255" s="685">
        <f t="shared" si="74"/>
        <v>2</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2</v>
      </c>
      <c r="AQ256" s="685">
        <f>AN141</f>
        <v>0</v>
      </c>
      <c r="AR256" s="685">
        <f t="shared" si="74"/>
        <v>2</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2</v>
      </c>
      <c r="AQ257" s="685">
        <f>AO141</f>
        <v>0</v>
      </c>
      <c r="AR257" s="685">
        <f t="shared" ref="AR257:AR284" si="96">AN257+AP257</f>
        <v>2</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43853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43854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43855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43856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2</v>
      </c>
      <c r="AQ268" s="685">
        <f>AN145</f>
        <v>0</v>
      </c>
      <c r="AR268" s="685">
        <f t="shared" si="96"/>
        <v>2</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43857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2</v>
      </c>
      <c r="AQ271" s="685">
        <f>AN146</f>
        <v>0</v>
      </c>
      <c r="AR271" s="685">
        <f t="shared" si="96"/>
        <v>2</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43858</v>
      </c>
      <c r="AM273" s="686" t="s">
        <v>155</v>
      </c>
      <c r="AN273" s="685">
        <f>AM33</f>
        <v>0</v>
      </c>
      <c r="AO273" s="685">
        <f>AM71</f>
        <v>0</v>
      </c>
      <c r="AP273" s="685">
        <f>AM109</f>
        <v>2</v>
      </c>
      <c r="AQ273" s="685">
        <f>AM147</f>
        <v>0</v>
      </c>
      <c r="AR273" s="685">
        <f t="shared" si="96"/>
        <v>2</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43859</v>
      </c>
      <c r="AM276" s="686" t="s">
        <v>155</v>
      </c>
      <c r="AN276" s="685">
        <f>AM34</f>
        <v>0</v>
      </c>
      <c r="AO276" s="685">
        <f>AM72</f>
        <v>0</v>
      </c>
      <c r="AP276" s="685">
        <f>AM110</f>
        <v>2</v>
      </c>
      <c r="AQ276" s="685">
        <f>AM148</f>
        <v>0</v>
      </c>
      <c r="AR276" s="685">
        <f t="shared" si="96"/>
        <v>2</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43860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43861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15</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15</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15</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15</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15</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15</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15</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15</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15</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15</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15</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15</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15</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15</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15</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15</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15</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15</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15</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15</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15</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15</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15</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15</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14</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14</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14</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14</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14</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14</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14</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5.0999999999999996</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5.0999999999999996</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5.0999999999999996</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5.0999999999999996</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5.0999999999999996</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9.3000000000000007</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9.3000000000000007</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9.3000000000000007</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9.3000000000000007</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9.3000000000000007</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23.700000000000003</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23.700000000000003</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23.700000000000003</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23.700000000000003</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23.700000000000003</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23.700000000000003</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23.700000000000003</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9.3000000000000007</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9.3000000000000007</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5.0999999999999996</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5.0999999999999996</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upoNIxiyav/TuUDiVm9FU6xTAoEObhw5YqdRbF1xPjwtZhNelQ/Z+SrNw2ttgXXNQEnQAO23qx5yJsL3XMoKbg==" saltValue="sLwK8YhXnMA7QtfIqagTGQ=="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I42" sqref="I4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549</v>
      </c>
      <c r="B4" s="953"/>
      <c r="C4" s="954"/>
      <c r="D4" s="155"/>
      <c r="E4" s="156"/>
      <c r="F4" s="622"/>
      <c r="G4" s="622"/>
      <c r="H4" s="622"/>
      <c r="I4" s="623"/>
      <c r="J4" s="2" t="str">
        <f>'CG-3123'!$A$6</f>
        <v>USCGC BUSTED</v>
      </c>
      <c r="K4" s="622"/>
      <c r="L4" s="157"/>
      <c r="M4" s="157"/>
      <c r="N4" s="539">
        <f>Menu!F5</f>
        <v>43831</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-173.96</v>
      </c>
      <c r="M11" s="1077"/>
      <c r="N11" s="1078"/>
      <c r="O11" s="1079"/>
    </row>
    <row r="12" spans="1:15" x14ac:dyDescent="0.2">
      <c r="A12" s="543">
        <v>1</v>
      </c>
      <c r="B12" s="544">
        <f t="array" ref="B12:B42">'CG-3123'!$Y$300:$Y$330</f>
        <v>15</v>
      </c>
      <c r="C12" s="545">
        <f t="array" ref="C12:C42">'CG-3123'!$AA$219:$AA$249</f>
        <v>0</v>
      </c>
      <c r="D12" s="545">
        <f t="array" ref="D12:D42">'CG-3123'!$Z$219:$Z$249</f>
        <v>0</v>
      </c>
      <c r="E12" s="546">
        <f>B12+C12+D12</f>
        <v>15</v>
      </c>
      <c r="F12" s="546">
        <f t="array" ref="F12:F42">'CG-3123'!$Y$350:$Y$380</f>
        <v>0</v>
      </c>
      <c r="G12" s="547">
        <f t="array" ref="G12:G42">'CG-3123'!$AJ$10:$AJ$40</f>
        <v>12.06</v>
      </c>
      <c r="H12" s="546">
        <f>ROUND((E12*G12),3)</f>
        <v>180.9</v>
      </c>
      <c r="I12" s="179">
        <v>500.53</v>
      </c>
      <c r="J12" s="546">
        <f>IF(H12-I12&gt;0,H12-I12,0)</f>
        <v>0</v>
      </c>
      <c r="K12" s="546">
        <f>IF(H12-I12&lt;0,H12-I12,0)</f>
        <v>-319.63</v>
      </c>
      <c r="L12" s="548">
        <f t="shared" ref="L12:L42" si="0">(L11+J12+K12)</f>
        <v>-493.59000000000003</v>
      </c>
      <c r="M12" s="1048"/>
      <c r="N12" s="1049"/>
      <c r="O12" s="1050"/>
    </row>
    <row r="13" spans="1:15" x14ac:dyDescent="0.2">
      <c r="A13" s="543">
        <v>2</v>
      </c>
      <c r="B13" s="549">
        <v>15</v>
      </c>
      <c r="C13" s="545">
        <v>0</v>
      </c>
      <c r="D13" s="545">
        <v>0</v>
      </c>
      <c r="E13" s="546">
        <f t="shared" ref="E13:E42" si="1">B13+C13+D13</f>
        <v>15</v>
      </c>
      <c r="F13" s="546">
        <v>0</v>
      </c>
      <c r="G13" s="547">
        <v>12.06</v>
      </c>
      <c r="H13" s="546">
        <f t="shared" ref="H13:H42" si="2">ROUND((E13*G13),3)</f>
        <v>180.9</v>
      </c>
      <c r="I13" s="179"/>
      <c r="J13" s="546">
        <f t="shared" ref="J13:J28" si="3">IF(H13-I13&gt;0,H13-I13,0)</f>
        <v>180.9</v>
      </c>
      <c r="K13" s="546">
        <f t="shared" ref="K13:K28" si="4">IF(H13-I13&lt;0,H13-I13,0)</f>
        <v>0</v>
      </c>
      <c r="L13" s="548">
        <f t="shared" si="0"/>
        <v>-312.69000000000005</v>
      </c>
      <c r="M13" s="1048"/>
      <c r="N13" s="1049"/>
      <c r="O13" s="1050"/>
    </row>
    <row r="14" spans="1:15" x14ac:dyDescent="0.2">
      <c r="A14" s="543">
        <v>3</v>
      </c>
      <c r="B14" s="549">
        <v>15</v>
      </c>
      <c r="C14" s="545">
        <v>0</v>
      </c>
      <c r="D14" s="545">
        <v>0.4</v>
      </c>
      <c r="E14" s="546">
        <f t="shared" si="1"/>
        <v>15.4</v>
      </c>
      <c r="F14" s="546">
        <v>5.0999999999999996</v>
      </c>
      <c r="G14" s="547">
        <v>12.06</v>
      </c>
      <c r="H14" s="546">
        <f t="shared" si="2"/>
        <v>185.72399999999999</v>
      </c>
      <c r="I14" s="179"/>
      <c r="J14" s="546">
        <f t="shared" si="3"/>
        <v>185.72399999999999</v>
      </c>
      <c r="K14" s="546">
        <f t="shared" si="4"/>
        <v>0</v>
      </c>
      <c r="L14" s="548">
        <f t="shared" si="0"/>
        <v>-126.96600000000007</v>
      </c>
      <c r="M14" s="1048"/>
      <c r="N14" s="1049"/>
      <c r="O14" s="1050"/>
    </row>
    <row r="15" spans="1:15" x14ac:dyDescent="0.2">
      <c r="A15" s="543">
        <v>4</v>
      </c>
      <c r="B15" s="549">
        <v>15</v>
      </c>
      <c r="C15" s="545">
        <v>0</v>
      </c>
      <c r="D15" s="545">
        <v>0.4</v>
      </c>
      <c r="E15" s="546">
        <f t="shared" si="1"/>
        <v>15.4</v>
      </c>
      <c r="F15" s="546">
        <v>5.0999999999999996</v>
      </c>
      <c r="G15" s="547">
        <v>12.06</v>
      </c>
      <c r="H15" s="546">
        <f t="shared" si="2"/>
        <v>185.72399999999999</v>
      </c>
      <c r="I15" s="179">
        <v>175.35</v>
      </c>
      <c r="J15" s="546">
        <f t="shared" si="3"/>
        <v>10.373999999999995</v>
      </c>
      <c r="K15" s="546">
        <f t="shared" si="4"/>
        <v>0</v>
      </c>
      <c r="L15" s="548">
        <f t="shared" si="0"/>
        <v>-116.59200000000007</v>
      </c>
      <c r="M15" s="1048"/>
      <c r="N15" s="1049"/>
      <c r="O15" s="1050"/>
    </row>
    <row r="16" spans="1:15" x14ac:dyDescent="0.2">
      <c r="A16" s="543">
        <v>5</v>
      </c>
      <c r="B16" s="549">
        <v>15</v>
      </c>
      <c r="C16" s="545">
        <v>0</v>
      </c>
      <c r="D16" s="545">
        <v>0.4</v>
      </c>
      <c r="E16" s="546">
        <f t="shared" si="1"/>
        <v>15.4</v>
      </c>
      <c r="F16" s="546">
        <v>5.0999999999999996</v>
      </c>
      <c r="G16" s="547">
        <v>12.06</v>
      </c>
      <c r="H16" s="546">
        <f t="shared" si="2"/>
        <v>185.72399999999999</v>
      </c>
      <c r="I16" s="179">
        <v>1233.96</v>
      </c>
      <c r="J16" s="546">
        <f t="shared" si="3"/>
        <v>0</v>
      </c>
      <c r="K16" s="546">
        <f t="shared" si="4"/>
        <v>-1048.2360000000001</v>
      </c>
      <c r="L16" s="548">
        <f t="shared" si="0"/>
        <v>-1164.8280000000002</v>
      </c>
      <c r="M16" s="1048"/>
      <c r="N16" s="1049"/>
      <c r="O16" s="1050"/>
    </row>
    <row r="17" spans="1:15" x14ac:dyDescent="0.2">
      <c r="A17" s="543">
        <v>6</v>
      </c>
      <c r="B17" s="549">
        <v>15</v>
      </c>
      <c r="C17" s="545">
        <v>0</v>
      </c>
      <c r="D17" s="545">
        <v>0.4</v>
      </c>
      <c r="E17" s="546">
        <f t="shared" si="1"/>
        <v>15.4</v>
      </c>
      <c r="F17" s="546">
        <v>5.0999999999999996</v>
      </c>
      <c r="G17" s="547">
        <v>12.06</v>
      </c>
      <c r="H17" s="546">
        <f t="shared" si="2"/>
        <v>185.72399999999999</v>
      </c>
      <c r="I17" s="179"/>
      <c r="J17" s="546">
        <f t="shared" si="3"/>
        <v>185.72399999999999</v>
      </c>
      <c r="K17" s="546">
        <f t="shared" si="4"/>
        <v>0</v>
      </c>
      <c r="L17" s="548">
        <f t="shared" si="0"/>
        <v>-979.10400000000027</v>
      </c>
      <c r="M17" s="1048"/>
      <c r="N17" s="1049"/>
      <c r="O17" s="1050"/>
    </row>
    <row r="18" spans="1:15" x14ac:dyDescent="0.2">
      <c r="A18" s="543">
        <v>7</v>
      </c>
      <c r="B18" s="549">
        <v>15</v>
      </c>
      <c r="C18" s="545">
        <v>0</v>
      </c>
      <c r="D18" s="545">
        <v>0.4</v>
      </c>
      <c r="E18" s="546">
        <f t="shared" si="1"/>
        <v>15.4</v>
      </c>
      <c r="F18" s="546">
        <v>5.0999999999999996</v>
      </c>
      <c r="G18" s="547">
        <v>12.06</v>
      </c>
      <c r="H18" s="546">
        <f t="shared" si="2"/>
        <v>185.72399999999999</v>
      </c>
      <c r="I18" s="179"/>
      <c r="J18" s="546">
        <f t="shared" si="3"/>
        <v>185.72399999999999</v>
      </c>
      <c r="K18" s="546">
        <f t="shared" si="4"/>
        <v>0</v>
      </c>
      <c r="L18" s="548">
        <f t="shared" si="0"/>
        <v>-793.38000000000034</v>
      </c>
      <c r="M18" s="1048"/>
      <c r="N18" s="1049"/>
      <c r="O18" s="1050"/>
    </row>
    <row r="19" spans="1:15" x14ac:dyDescent="0.2">
      <c r="A19" s="543">
        <v>8</v>
      </c>
      <c r="B19" s="549">
        <v>15</v>
      </c>
      <c r="C19" s="545">
        <v>0</v>
      </c>
      <c r="D19" s="545">
        <v>0</v>
      </c>
      <c r="E19" s="546">
        <f t="shared" si="1"/>
        <v>15</v>
      </c>
      <c r="F19" s="546">
        <v>0</v>
      </c>
      <c r="G19" s="547">
        <v>12.06</v>
      </c>
      <c r="H19" s="546">
        <f t="shared" si="2"/>
        <v>180.9</v>
      </c>
      <c r="I19" s="179"/>
      <c r="J19" s="546">
        <f t="shared" si="3"/>
        <v>180.9</v>
      </c>
      <c r="K19" s="546">
        <f t="shared" si="4"/>
        <v>0</v>
      </c>
      <c r="L19" s="548">
        <f t="shared" si="0"/>
        <v>-612.48000000000036</v>
      </c>
      <c r="M19" s="1048"/>
      <c r="N19" s="1049"/>
      <c r="O19" s="1050"/>
    </row>
    <row r="20" spans="1:15" x14ac:dyDescent="0.2">
      <c r="A20" s="543">
        <v>9</v>
      </c>
      <c r="B20" s="549">
        <v>15</v>
      </c>
      <c r="C20" s="545">
        <v>0</v>
      </c>
      <c r="D20" s="545">
        <v>0.8</v>
      </c>
      <c r="E20" s="546">
        <f t="shared" si="1"/>
        <v>15.8</v>
      </c>
      <c r="F20" s="546">
        <v>9.3000000000000007</v>
      </c>
      <c r="G20" s="547">
        <v>12.06</v>
      </c>
      <c r="H20" s="546">
        <f t="shared" si="2"/>
        <v>190.548</v>
      </c>
      <c r="I20" s="179"/>
      <c r="J20" s="546">
        <f t="shared" si="3"/>
        <v>190.548</v>
      </c>
      <c r="K20" s="546">
        <f t="shared" si="4"/>
        <v>0</v>
      </c>
      <c r="L20" s="548">
        <f t="shared" si="0"/>
        <v>-421.93200000000036</v>
      </c>
      <c r="M20" s="349"/>
      <c r="N20" s="350"/>
      <c r="O20" s="351"/>
    </row>
    <row r="21" spans="1:15" x14ac:dyDescent="0.2">
      <c r="A21" s="543">
        <v>10</v>
      </c>
      <c r="B21" s="549">
        <v>15</v>
      </c>
      <c r="C21" s="545">
        <v>0</v>
      </c>
      <c r="D21" s="545">
        <v>0.8</v>
      </c>
      <c r="E21" s="546">
        <f t="shared" si="1"/>
        <v>15.8</v>
      </c>
      <c r="F21" s="546">
        <v>9.3000000000000007</v>
      </c>
      <c r="G21" s="547">
        <v>12.06</v>
      </c>
      <c r="H21" s="546">
        <f t="shared" si="2"/>
        <v>190.548</v>
      </c>
      <c r="I21" s="179">
        <v>815.47</v>
      </c>
      <c r="J21" s="546">
        <f t="shared" si="3"/>
        <v>0</v>
      </c>
      <c r="K21" s="546">
        <f t="shared" si="4"/>
        <v>-624.92200000000003</v>
      </c>
      <c r="L21" s="548">
        <f t="shared" si="0"/>
        <v>-1046.8540000000003</v>
      </c>
      <c r="M21" s="1048"/>
      <c r="N21" s="1049"/>
      <c r="O21" s="1050"/>
    </row>
    <row r="22" spans="1:15" x14ac:dyDescent="0.2">
      <c r="A22" s="543">
        <v>11</v>
      </c>
      <c r="B22" s="549">
        <v>15</v>
      </c>
      <c r="C22" s="545">
        <v>0</v>
      </c>
      <c r="D22" s="545">
        <v>0.8</v>
      </c>
      <c r="E22" s="546">
        <f t="shared" si="1"/>
        <v>15.8</v>
      </c>
      <c r="F22" s="546">
        <v>9.3000000000000007</v>
      </c>
      <c r="G22" s="547">
        <v>12.06</v>
      </c>
      <c r="H22" s="546">
        <f t="shared" si="2"/>
        <v>190.548</v>
      </c>
      <c r="I22" s="179"/>
      <c r="J22" s="546">
        <f t="shared" si="3"/>
        <v>190.548</v>
      </c>
      <c r="K22" s="546">
        <f t="shared" si="4"/>
        <v>0</v>
      </c>
      <c r="L22" s="548">
        <f t="shared" si="0"/>
        <v>-856.30600000000027</v>
      </c>
      <c r="M22" s="1048"/>
      <c r="N22" s="1049"/>
      <c r="O22" s="1050"/>
    </row>
    <row r="23" spans="1:15" x14ac:dyDescent="0.2">
      <c r="A23" s="543">
        <v>12</v>
      </c>
      <c r="B23" s="549">
        <v>15</v>
      </c>
      <c r="C23" s="545">
        <v>0</v>
      </c>
      <c r="D23" s="545">
        <v>0.8</v>
      </c>
      <c r="E23" s="546">
        <f t="shared" si="1"/>
        <v>15.8</v>
      </c>
      <c r="F23" s="546">
        <v>9.3000000000000007</v>
      </c>
      <c r="G23" s="547">
        <v>12.06</v>
      </c>
      <c r="H23" s="546">
        <f t="shared" si="2"/>
        <v>190.548</v>
      </c>
      <c r="I23" s="179"/>
      <c r="J23" s="546">
        <f t="shared" si="3"/>
        <v>190.548</v>
      </c>
      <c r="K23" s="546">
        <f t="shared" si="4"/>
        <v>0</v>
      </c>
      <c r="L23" s="548">
        <f t="shared" si="0"/>
        <v>-665.75800000000027</v>
      </c>
      <c r="M23" s="1048"/>
      <c r="N23" s="1049"/>
      <c r="O23" s="1050"/>
    </row>
    <row r="24" spans="1:15" x14ac:dyDescent="0.2">
      <c r="A24" s="543">
        <v>13</v>
      </c>
      <c r="B24" s="549">
        <v>15</v>
      </c>
      <c r="C24" s="545">
        <v>0</v>
      </c>
      <c r="D24" s="545">
        <v>0.8</v>
      </c>
      <c r="E24" s="546">
        <f t="shared" si="1"/>
        <v>15.8</v>
      </c>
      <c r="F24" s="546">
        <v>9.3000000000000007</v>
      </c>
      <c r="G24" s="547">
        <v>12.06</v>
      </c>
      <c r="H24" s="546">
        <f t="shared" si="2"/>
        <v>190.548</v>
      </c>
      <c r="I24" s="179"/>
      <c r="J24" s="546">
        <f t="shared" si="3"/>
        <v>190.548</v>
      </c>
      <c r="K24" s="546">
        <f t="shared" si="4"/>
        <v>0</v>
      </c>
      <c r="L24" s="548">
        <f t="shared" si="0"/>
        <v>-475.21000000000026</v>
      </c>
      <c r="M24" s="1048"/>
      <c r="N24" s="1049"/>
      <c r="O24" s="1050"/>
    </row>
    <row r="25" spans="1:15" x14ac:dyDescent="0.2">
      <c r="A25" s="543">
        <v>14</v>
      </c>
      <c r="B25" s="549">
        <v>15</v>
      </c>
      <c r="C25" s="545">
        <v>0</v>
      </c>
      <c r="D25" s="545">
        <v>0</v>
      </c>
      <c r="E25" s="546">
        <f t="shared" si="1"/>
        <v>15</v>
      </c>
      <c r="F25" s="546">
        <v>0</v>
      </c>
      <c r="G25" s="547">
        <v>12.06</v>
      </c>
      <c r="H25" s="546">
        <f t="shared" si="2"/>
        <v>180.9</v>
      </c>
      <c r="I25" s="179"/>
      <c r="J25" s="546">
        <f t="shared" si="3"/>
        <v>180.9</v>
      </c>
      <c r="K25" s="546">
        <f t="shared" si="4"/>
        <v>0</v>
      </c>
      <c r="L25" s="548">
        <f t="shared" si="0"/>
        <v>-294.31000000000029</v>
      </c>
      <c r="M25" s="1048"/>
      <c r="N25" s="1049"/>
      <c r="O25" s="1050"/>
    </row>
    <row r="26" spans="1:15" x14ac:dyDescent="0.2">
      <c r="A26" s="543">
        <v>15</v>
      </c>
      <c r="B26" s="549">
        <v>15</v>
      </c>
      <c r="C26" s="545">
        <v>0</v>
      </c>
      <c r="D26" s="545">
        <v>0</v>
      </c>
      <c r="E26" s="546">
        <f t="shared" si="1"/>
        <v>15</v>
      </c>
      <c r="F26" s="546">
        <v>0</v>
      </c>
      <c r="G26" s="547">
        <v>12.06</v>
      </c>
      <c r="H26" s="546">
        <f t="shared" si="2"/>
        <v>180.9</v>
      </c>
      <c r="I26" s="179"/>
      <c r="J26" s="546">
        <f t="shared" si="3"/>
        <v>180.9</v>
      </c>
      <c r="K26" s="546">
        <f t="shared" si="4"/>
        <v>0</v>
      </c>
      <c r="L26" s="548">
        <f t="shared" si="0"/>
        <v>-113.41000000000028</v>
      </c>
      <c r="M26" s="1048"/>
      <c r="N26" s="1049"/>
      <c r="O26" s="1050"/>
    </row>
    <row r="27" spans="1:15" x14ac:dyDescent="0.2">
      <c r="A27" s="543">
        <v>16</v>
      </c>
      <c r="B27" s="549">
        <v>15</v>
      </c>
      <c r="C27" s="545">
        <v>0</v>
      </c>
      <c r="D27" s="545">
        <v>2</v>
      </c>
      <c r="E27" s="546">
        <f t="shared" si="1"/>
        <v>17</v>
      </c>
      <c r="F27" s="546">
        <v>23.700000000000003</v>
      </c>
      <c r="G27" s="547">
        <v>12.06</v>
      </c>
      <c r="H27" s="546">
        <f t="shared" si="2"/>
        <v>205.02</v>
      </c>
      <c r="I27" s="179"/>
      <c r="J27" s="546">
        <f t="shared" si="3"/>
        <v>205.02</v>
      </c>
      <c r="K27" s="546">
        <f t="shared" si="4"/>
        <v>0</v>
      </c>
      <c r="L27" s="548">
        <f t="shared" si="0"/>
        <v>91.609999999999729</v>
      </c>
      <c r="M27" s="1048"/>
      <c r="N27" s="1049"/>
      <c r="O27" s="1050"/>
    </row>
    <row r="28" spans="1:15" x14ac:dyDescent="0.2">
      <c r="A28" s="543">
        <v>17</v>
      </c>
      <c r="B28" s="549">
        <v>15</v>
      </c>
      <c r="C28" s="545">
        <v>0</v>
      </c>
      <c r="D28" s="545">
        <v>2</v>
      </c>
      <c r="E28" s="546">
        <f t="shared" si="1"/>
        <v>17</v>
      </c>
      <c r="F28" s="546">
        <v>23.700000000000003</v>
      </c>
      <c r="G28" s="547">
        <v>12.06</v>
      </c>
      <c r="H28" s="546">
        <f t="shared" si="2"/>
        <v>205.02</v>
      </c>
      <c r="I28" s="179">
        <v>555.99</v>
      </c>
      <c r="J28" s="546">
        <f t="shared" si="3"/>
        <v>0</v>
      </c>
      <c r="K28" s="546">
        <f t="shared" si="4"/>
        <v>-350.97</v>
      </c>
      <c r="L28" s="548">
        <f t="shared" si="0"/>
        <v>-259.3600000000003</v>
      </c>
      <c r="M28" s="1048"/>
      <c r="N28" s="1049"/>
      <c r="O28" s="1050"/>
    </row>
    <row r="29" spans="1:15" x14ac:dyDescent="0.2">
      <c r="A29" s="543">
        <v>18</v>
      </c>
      <c r="B29" s="549">
        <v>15</v>
      </c>
      <c r="C29" s="545">
        <v>0</v>
      </c>
      <c r="D29" s="545">
        <v>2</v>
      </c>
      <c r="E29" s="546">
        <f t="shared" si="1"/>
        <v>17</v>
      </c>
      <c r="F29" s="546">
        <v>23.700000000000003</v>
      </c>
      <c r="G29" s="547">
        <v>12.06</v>
      </c>
      <c r="H29" s="546">
        <f t="shared" si="2"/>
        <v>205.02</v>
      </c>
      <c r="I29" s="179"/>
      <c r="J29" s="546">
        <f t="shared" ref="J29:J42" si="5">IF(H29-I29&gt;0,H29-I29,0)</f>
        <v>205.02</v>
      </c>
      <c r="K29" s="546">
        <f t="shared" ref="K29:K42" si="6">IF(H29-I29&lt;0,H29-I29,0)</f>
        <v>0</v>
      </c>
      <c r="L29" s="548">
        <f t="shared" si="0"/>
        <v>-54.340000000000288</v>
      </c>
      <c r="M29" s="1048"/>
      <c r="N29" s="1049"/>
      <c r="O29" s="1050"/>
    </row>
    <row r="30" spans="1:15" x14ac:dyDescent="0.2">
      <c r="A30" s="543">
        <v>19</v>
      </c>
      <c r="B30" s="549">
        <v>15</v>
      </c>
      <c r="C30" s="545">
        <v>0</v>
      </c>
      <c r="D30" s="545">
        <v>2</v>
      </c>
      <c r="E30" s="546">
        <f t="shared" si="1"/>
        <v>17</v>
      </c>
      <c r="F30" s="546">
        <v>23.700000000000003</v>
      </c>
      <c r="G30" s="547">
        <v>12.06</v>
      </c>
      <c r="H30" s="546">
        <f t="shared" si="2"/>
        <v>205.02</v>
      </c>
      <c r="I30" s="179"/>
      <c r="J30" s="546">
        <f t="shared" si="5"/>
        <v>205.02</v>
      </c>
      <c r="K30" s="546">
        <f t="shared" si="6"/>
        <v>0</v>
      </c>
      <c r="L30" s="548">
        <f t="shared" si="0"/>
        <v>150.67999999999972</v>
      </c>
      <c r="M30" s="1048"/>
      <c r="N30" s="1049"/>
      <c r="O30" s="1050"/>
    </row>
    <row r="31" spans="1:15" x14ac:dyDescent="0.2">
      <c r="A31" s="543">
        <v>20</v>
      </c>
      <c r="B31" s="549">
        <v>15</v>
      </c>
      <c r="C31" s="545">
        <v>0</v>
      </c>
      <c r="D31" s="545">
        <v>2</v>
      </c>
      <c r="E31" s="546">
        <f t="shared" si="1"/>
        <v>17</v>
      </c>
      <c r="F31" s="546">
        <v>23.700000000000003</v>
      </c>
      <c r="G31" s="547">
        <v>12.06</v>
      </c>
      <c r="H31" s="546">
        <f t="shared" si="2"/>
        <v>205.02</v>
      </c>
      <c r="I31" s="179"/>
      <c r="J31" s="546">
        <f t="shared" si="5"/>
        <v>205.02</v>
      </c>
      <c r="K31" s="546">
        <f t="shared" si="6"/>
        <v>0</v>
      </c>
      <c r="L31" s="548">
        <f t="shared" si="0"/>
        <v>355.6999999999997</v>
      </c>
      <c r="M31" s="1048"/>
      <c r="N31" s="1049"/>
      <c r="O31" s="1050"/>
    </row>
    <row r="32" spans="1:15" x14ac:dyDescent="0.2">
      <c r="A32" s="543">
        <v>21</v>
      </c>
      <c r="B32" s="549">
        <v>15</v>
      </c>
      <c r="C32" s="545">
        <v>0</v>
      </c>
      <c r="D32" s="545">
        <v>2</v>
      </c>
      <c r="E32" s="546">
        <f t="shared" si="1"/>
        <v>17</v>
      </c>
      <c r="F32" s="546">
        <v>23.700000000000003</v>
      </c>
      <c r="G32" s="547">
        <v>12.06</v>
      </c>
      <c r="H32" s="546">
        <f t="shared" si="2"/>
        <v>205.02</v>
      </c>
      <c r="I32" s="179"/>
      <c r="J32" s="546">
        <f t="shared" si="5"/>
        <v>205.02</v>
      </c>
      <c r="K32" s="546">
        <f t="shared" si="6"/>
        <v>0</v>
      </c>
      <c r="L32" s="548">
        <f t="shared" si="0"/>
        <v>560.71999999999969</v>
      </c>
      <c r="M32" s="1048"/>
      <c r="N32" s="1049"/>
      <c r="O32" s="1050"/>
    </row>
    <row r="33" spans="1:15" x14ac:dyDescent="0.2">
      <c r="A33" s="543">
        <v>22</v>
      </c>
      <c r="B33" s="549">
        <v>15</v>
      </c>
      <c r="C33" s="545">
        <v>0</v>
      </c>
      <c r="D33" s="545">
        <v>2</v>
      </c>
      <c r="E33" s="546">
        <f t="shared" si="1"/>
        <v>17</v>
      </c>
      <c r="F33" s="546">
        <v>23.700000000000003</v>
      </c>
      <c r="G33" s="547">
        <v>12.06</v>
      </c>
      <c r="H33" s="546">
        <f t="shared" si="2"/>
        <v>205.02</v>
      </c>
      <c r="I33" s="179">
        <v>725.88</v>
      </c>
      <c r="J33" s="546">
        <f t="shared" si="5"/>
        <v>0</v>
      </c>
      <c r="K33" s="546">
        <f t="shared" si="6"/>
        <v>-520.86</v>
      </c>
      <c r="L33" s="548">
        <f t="shared" si="0"/>
        <v>39.859999999999673</v>
      </c>
      <c r="M33" s="1048"/>
      <c r="N33" s="1049"/>
      <c r="O33" s="1050"/>
    </row>
    <row r="34" spans="1:15" x14ac:dyDescent="0.2">
      <c r="A34" s="543">
        <v>23</v>
      </c>
      <c r="B34" s="549">
        <v>15</v>
      </c>
      <c r="C34" s="545">
        <v>0</v>
      </c>
      <c r="D34" s="545">
        <v>0</v>
      </c>
      <c r="E34" s="546">
        <f t="shared" si="1"/>
        <v>15</v>
      </c>
      <c r="F34" s="546">
        <v>0</v>
      </c>
      <c r="G34" s="547">
        <v>12.06</v>
      </c>
      <c r="H34" s="546">
        <f t="shared" si="2"/>
        <v>180.9</v>
      </c>
      <c r="I34" s="179"/>
      <c r="J34" s="546">
        <f t="shared" si="5"/>
        <v>180.9</v>
      </c>
      <c r="K34" s="546">
        <f t="shared" si="6"/>
        <v>0</v>
      </c>
      <c r="L34" s="548">
        <f t="shared" si="0"/>
        <v>220.75999999999968</v>
      </c>
      <c r="M34" s="1048"/>
      <c r="N34" s="1049"/>
      <c r="O34" s="1050"/>
    </row>
    <row r="35" spans="1:15" x14ac:dyDescent="0.2">
      <c r="A35" s="543">
        <v>24</v>
      </c>
      <c r="B35" s="549">
        <v>15</v>
      </c>
      <c r="C35" s="545">
        <v>0</v>
      </c>
      <c r="D35" s="545">
        <v>0</v>
      </c>
      <c r="E35" s="546">
        <f t="shared" si="1"/>
        <v>15</v>
      </c>
      <c r="F35" s="546">
        <v>0</v>
      </c>
      <c r="G35" s="547">
        <v>12.06</v>
      </c>
      <c r="H35" s="546">
        <f t="shared" si="2"/>
        <v>180.9</v>
      </c>
      <c r="I35" s="179"/>
      <c r="J35" s="546">
        <f t="shared" si="5"/>
        <v>180.9</v>
      </c>
      <c r="K35" s="546">
        <f t="shared" si="6"/>
        <v>0</v>
      </c>
      <c r="L35" s="548">
        <f t="shared" si="0"/>
        <v>401.65999999999968</v>
      </c>
      <c r="M35" s="1048"/>
      <c r="N35" s="1049"/>
      <c r="O35" s="1050"/>
    </row>
    <row r="36" spans="1:15" x14ac:dyDescent="0.2">
      <c r="A36" s="543">
        <v>25</v>
      </c>
      <c r="B36" s="549">
        <v>14</v>
      </c>
      <c r="C36" s="545">
        <v>0</v>
      </c>
      <c r="D36" s="545">
        <v>0</v>
      </c>
      <c r="E36" s="546">
        <f t="shared" si="1"/>
        <v>14</v>
      </c>
      <c r="F36" s="546">
        <v>0</v>
      </c>
      <c r="G36" s="547">
        <v>12.06</v>
      </c>
      <c r="H36" s="546">
        <f t="shared" si="2"/>
        <v>168.84</v>
      </c>
      <c r="I36" s="179"/>
      <c r="J36" s="546">
        <f t="shared" si="5"/>
        <v>168.84</v>
      </c>
      <c r="K36" s="546">
        <f t="shared" si="6"/>
        <v>0</v>
      </c>
      <c r="L36" s="548">
        <f t="shared" si="0"/>
        <v>570.49999999999966</v>
      </c>
      <c r="M36" s="1048"/>
      <c r="N36" s="1049"/>
      <c r="O36" s="1050"/>
    </row>
    <row r="37" spans="1:15" x14ac:dyDescent="0.2">
      <c r="A37" s="543">
        <v>26</v>
      </c>
      <c r="B37" s="549">
        <v>14</v>
      </c>
      <c r="C37" s="545">
        <v>0</v>
      </c>
      <c r="D37" s="545">
        <v>0.8</v>
      </c>
      <c r="E37" s="546">
        <f t="shared" si="1"/>
        <v>14.8</v>
      </c>
      <c r="F37" s="546">
        <v>9.3000000000000007</v>
      </c>
      <c r="G37" s="547">
        <v>12.06</v>
      </c>
      <c r="H37" s="546">
        <f t="shared" si="2"/>
        <v>178.488</v>
      </c>
      <c r="I37" s="179"/>
      <c r="J37" s="546">
        <f t="shared" si="5"/>
        <v>178.488</v>
      </c>
      <c r="K37" s="546">
        <f t="shared" si="6"/>
        <v>0</v>
      </c>
      <c r="L37" s="548">
        <f t="shared" si="0"/>
        <v>748.9879999999996</v>
      </c>
      <c r="M37" s="1048"/>
      <c r="N37" s="1049"/>
      <c r="O37" s="1050"/>
    </row>
    <row r="38" spans="1:15" x14ac:dyDescent="0.2">
      <c r="A38" s="543">
        <v>27</v>
      </c>
      <c r="B38" s="549">
        <v>14</v>
      </c>
      <c r="C38" s="545">
        <v>0</v>
      </c>
      <c r="D38" s="545">
        <v>0.8</v>
      </c>
      <c r="E38" s="546">
        <f t="shared" si="1"/>
        <v>14.8</v>
      </c>
      <c r="F38" s="546">
        <v>9.3000000000000007</v>
      </c>
      <c r="G38" s="547">
        <v>12.06</v>
      </c>
      <c r="H38" s="546">
        <f t="shared" si="2"/>
        <v>178.488</v>
      </c>
      <c r="I38" s="179"/>
      <c r="J38" s="546">
        <f t="shared" si="5"/>
        <v>178.488</v>
      </c>
      <c r="K38" s="546">
        <f t="shared" si="6"/>
        <v>0</v>
      </c>
      <c r="L38" s="548">
        <f t="shared" si="0"/>
        <v>927.47599999999966</v>
      </c>
      <c r="M38" s="1048"/>
      <c r="N38" s="1049"/>
      <c r="O38" s="1050"/>
    </row>
    <row r="39" spans="1:15" x14ac:dyDescent="0.2">
      <c r="A39" s="543">
        <v>28</v>
      </c>
      <c r="B39" s="549">
        <v>14</v>
      </c>
      <c r="C39" s="545">
        <v>0</v>
      </c>
      <c r="D39" s="545">
        <v>0.4</v>
      </c>
      <c r="E39" s="546">
        <f t="shared" si="1"/>
        <v>14.4</v>
      </c>
      <c r="F39" s="546">
        <v>5.0999999999999996</v>
      </c>
      <c r="G39" s="547">
        <v>12.06</v>
      </c>
      <c r="H39" s="546">
        <f t="shared" si="2"/>
        <v>173.66399999999999</v>
      </c>
      <c r="I39" s="179">
        <v>212.46</v>
      </c>
      <c r="J39" s="546">
        <f t="shared" si="5"/>
        <v>0</v>
      </c>
      <c r="K39" s="546">
        <f t="shared" si="6"/>
        <v>-38.796000000000021</v>
      </c>
      <c r="L39" s="548">
        <f t="shared" si="0"/>
        <v>888.67999999999961</v>
      </c>
      <c r="M39" s="1048"/>
      <c r="N39" s="1049"/>
      <c r="O39" s="1050"/>
    </row>
    <row r="40" spans="1:15" x14ac:dyDescent="0.2">
      <c r="A40" s="543">
        <v>29</v>
      </c>
      <c r="B40" s="549">
        <v>14</v>
      </c>
      <c r="C40" s="545">
        <v>0</v>
      </c>
      <c r="D40" s="545">
        <v>0.4</v>
      </c>
      <c r="E40" s="546">
        <f t="shared" si="1"/>
        <v>14.4</v>
      </c>
      <c r="F40" s="546">
        <v>5.0999999999999996</v>
      </c>
      <c r="G40" s="547">
        <v>12.06</v>
      </c>
      <c r="H40" s="546">
        <f t="shared" si="2"/>
        <v>173.66399999999999</v>
      </c>
      <c r="I40" s="179"/>
      <c r="J40" s="546">
        <f t="shared" si="5"/>
        <v>173.66399999999999</v>
      </c>
      <c r="K40" s="546">
        <f t="shared" si="6"/>
        <v>0</v>
      </c>
      <c r="L40" s="548">
        <f t="shared" si="0"/>
        <v>1062.3439999999996</v>
      </c>
      <c r="M40" s="1048"/>
      <c r="N40" s="1049"/>
      <c r="O40" s="1050"/>
    </row>
    <row r="41" spans="1:15" x14ac:dyDescent="0.2">
      <c r="A41" s="543">
        <v>30</v>
      </c>
      <c r="B41" s="549">
        <v>14</v>
      </c>
      <c r="C41" s="545">
        <v>0</v>
      </c>
      <c r="D41" s="545">
        <v>0</v>
      </c>
      <c r="E41" s="546">
        <f t="shared" si="1"/>
        <v>14</v>
      </c>
      <c r="F41" s="546">
        <v>0</v>
      </c>
      <c r="G41" s="547">
        <v>12.06</v>
      </c>
      <c r="H41" s="546">
        <f t="shared" si="2"/>
        <v>168.84</v>
      </c>
      <c r="I41" s="179">
        <v>1200</v>
      </c>
      <c r="J41" s="546">
        <f t="shared" si="5"/>
        <v>0</v>
      </c>
      <c r="K41" s="546">
        <f t="shared" si="6"/>
        <v>-1031.1600000000001</v>
      </c>
      <c r="L41" s="548">
        <f t="shared" si="0"/>
        <v>31.183999999999514</v>
      </c>
      <c r="M41" s="1048"/>
      <c r="N41" s="1049"/>
      <c r="O41" s="1050"/>
    </row>
    <row r="42" spans="1:15" ht="13.5" thickBot="1" x14ac:dyDescent="0.25">
      <c r="A42" s="550">
        <v>31</v>
      </c>
      <c r="B42" s="551">
        <v>14</v>
      </c>
      <c r="C42" s="552">
        <v>0</v>
      </c>
      <c r="D42" s="552">
        <v>0</v>
      </c>
      <c r="E42" s="553">
        <f t="shared" si="1"/>
        <v>14</v>
      </c>
      <c r="F42" s="554">
        <v>0</v>
      </c>
      <c r="G42" s="555">
        <v>12.06</v>
      </c>
      <c r="H42" s="546">
        <f t="shared" si="2"/>
        <v>168.84</v>
      </c>
      <c r="I42" s="180"/>
      <c r="J42" s="554">
        <f t="shared" si="5"/>
        <v>168.84</v>
      </c>
      <c r="K42" s="554">
        <f t="shared" si="6"/>
        <v>0</v>
      </c>
      <c r="L42" s="556">
        <f t="shared" si="0"/>
        <v>200.02399999999952</v>
      </c>
      <c r="M42" s="1051"/>
      <c r="N42" s="1052"/>
      <c r="O42" s="1053"/>
    </row>
    <row r="43" spans="1:15" ht="27.75" thickBot="1" x14ac:dyDescent="0.25">
      <c r="A43" s="557" t="s">
        <v>43</v>
      </c>
      <c r="B43" s="558">
        <f>SUM(B12:B42)</f>
        <v>458</v>
      </c>
      <c r="C43" s="558">
        <f>SUM(C12:C42)</f>
        <v>0</v>
      </c>
      <c r="D43" s="558">
        <f t="shared" ref="D43:E43" si="7">SUM(D12:D42)</f>
        <v>22.4</v>
      </c>
      <c r="E43" s="558">
        <f t="shared" si="7"/>
        <v>480.40000000000003</v>
      </c>
      <c r="F43" s="558">
        <f>ROUND(SUM(F12:F42),2)</f>
        <v>266.7</v>
      </c>
      <c r="G43" s="559"/>
      <c r="H43" s="558">
        <f>ROUND(SUM(H12:H42),2)</f>
        <v>5793.62</v>
      </c>
      <c r="I43" s="558">
        <f>ROUND(SUM(I12:I42),2)</f>
        <v>5419.64</v>
      </c>
      <c r="J43" s="559"/>
      <c r="K43" s="560"/>
      <c r="L43" s="561">
        <f>ROUND(L11+H43-I43,2)</f>
        <v>200.02</v>
      </c>
      <c r="M43" s="1054"/>
      <c r="N43" s="1055"/>
      <c r="O43" s="1056"/>
    </row>
  </sheetData>
  <sheetProtection algorithmName="SHA-512" hashValue="MZn8fahYxJDD6jAvFTuFT3zuxDcr2Q5kwQMXY1Ewh4awjPNDtluddsDLdIcN+Wd8Epc4rbydmqClXE4jcoR66Q==" saltValue="C6g6glPr5E77/NItR9xWo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550</v>
      </c>
      <c r="B4" s="953"/>
      <c r="C4" s="1080"/>
      <c r="D4" s="572"/>
      <c r="E4" s="573"/>
      <c r="F4" s="573"/>
      <c r="G4" s="573"/>
      <c r="H4" s="573"/>
      <c r="I4" s="573"/>
      <c r="J4" s="574"/>
      <c r="K4" s="575" t="s">
        <v>74</v>
      </c>
      <c r="L4" s="571"/>
      <c r="M4" s="1063" t="s">
        <v>550</v>
      </c>
      <c r="N4" s="953"/>
      <c r="O4" s="1080"/>
      <c r="P4" s="572"/>
      <c r="Q4" s="573"/>
      <c r="R4" s="573"/>
      <c r="S4" s="573"/>
      <c r="T4" s="573"/>
      <c r="U4" s="573"/>
      <c r="V4" s="574"/>
      <c r="W4" s="575" t="s">
        <v>74</v>
      </c>
      <c r="X4" s="571"/>
      <c r="Y4" s="1063" t="s">
        <v>550</v>
      </c>
      <c r="Z4" s="953"/>
      <c r="AA4" s="1080"/>
      <c r="AB4" s="572"/>
      <c r="AC4" s="573"/>
      <c r="AD4" s="573"/>
      <c r="AE4" s="573"/>
      <c r="AF4" s="573"/>
      <c r="AG4" s="573"/>
      <c r="AH4" s="574"/>
      <c r="AI4" s="575" t="s">
        <v>74</v>
      </c>
      <c r="AJ4" s="571"/>
      <c r="AK4" s="1063" t="s">
        <v>550</v>
      </c>
      <c r="AL4" s="953"/>
      <c r="AM4" s="1080"/>
      <c r="AN4" s="572"/>
      <c r="AO4" s="573"/>
      <c r="AP4" s="573"/>
      <c r="AQ4" s="573"/>
      <c r="AR4" s="573"/>
      <c r="AS4" s="573"/>
      <c r="AT4" s="574"/>
      <c r="AU4" s="575" t="s">
        <v>74</v>
      </c>
      <c r="AV4" s="571"/>
      <c r="AW4" s="1063" t="s">
        <v>550</v>
      </c>
      <c r="AX4" s="953"/>
      <c r="AY4" s="1080"/>
      <c r="AZ4" s="572"/>
      <c r="BA4" s="573"/>
      <c r="BB4" s="573"/>
      <c r="BC4" s="573"/>
      <c r="BD4" s="573"/>
      <c r="BE4" s="573"/>
      <c r="BF4" s="574"/>
      <c r="BG4" s="575" t="s">
        <v>74</v>
      </c>
      <c r="BH4" s="571"/>
      <c r="BI4" s="1063" t="s">
        <v>550</v>
      </c>
      <c r="BJ4" s="953"/>
      <c r="BK4" s="1080"/>
      <c r="BL4" s="572"/>
      <c r="BM4" s="573"/>
      <c r="BN4" s="573"/>
      <c r="BO4" s="573"/>
      <c r="BP4" s="573"/>
      <c r="BQ4" s="573"/>
      <c r="BR4" s="574"/>
      <c r="BS4" s="575" t="s">
        <v>74</v>
      </c>
      <c r="BT4" s="571"/>
      <c r="BU4" s="1063" t="s">
        <v>550</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BUSTED</v>
      </c>
      <c r="B6" s="1098"/>
      <c r="C6" s="1098"/>
      <c r="D6" s="1098"/>
      <c r="E6" s="1098"/>
      <c r="F6" s="1099"/>
      <c r="G6" s="1094">
        <v>43952</v>
      </c>
      <c r="H6" s="1082"/>
      <c r="I6" s="1082"/>
      <c r="J6" s="1083"/>
      <c r="K6" s="569"/>
      <c r="L6" s="578"/>
      <c r="M6" s="1097" t="str">
        <f>A6</f>
        <v>USCGC BUSTED</v>
      </c>
      <c r="N6" s="1098"/>
      <c r="O6" s="1098"/>
      <c r="P6" s="1098"/>
      <c r="Q6" s="1098"/>
      <c r="R6" s="1099"/>
      <c r="S6" s="1094"/>
      <c r="T6" s="1082"/>
      <c r="U6" s="1082"/>
      <c r="V6" s="1083"/>
      <c r="W6" s="569"/>
      <c r="X6" s="578"/>
      <c r="Y6" s="1102" t="str">
        <f>A6</f>
        <v>USCGC BUSTED</v>
      </c>
      <c r="Z6" s="1098"/>
      <c r="AA6" s="1098"/>
      <c r="AB6" s="1098"/>
      <c r="AC6" s="1098"/>
      <c r="AD6" s="1099"/>
      <c r="AE6" s="1094"/>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c r="BU6" s="1097" t="str">
        <f>A6</f>
        <v>USCGC BUSTED</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43952</v>
      </c>
      <c r="H36" s="569"/>
      <c r="I36" s="9"/>
      <c r="J36" s="569"/>
      <c r="K36" s="753" t="s">
        <v>90</v>
      </c>
      <c r="L36" s="568"/>
      <c r="M36" s="576"/>
      <c r="N36" s="568"/>
      <c r="O36" s="595"/>
      <c r="P36" s="596"/>
      <c r="Q36" s="595"/>
      <c r="R36" s="757" t="s">
        <v>240</v>
      </c>
      <c r="S36" s="608">
        <f>S6</f>
        <v>0</v>
      </c>
      <c r="T36" s="569"/>
      <c r="U36" s="9"/>
      <c r="V36" s="569"/>
      <c r="W36" s="753" t="s">
        <v>90</v>
      </c>
      <c r="X36" s="568"/>
      <c r="Y36" s="576"/>
      <c r="Z36" s="568"/>
      <c r="AA36" s="595"/>
      <c r="AB36" s="596"/>
      <c r="AC36" s="595"/>
      <c r="AD36" s="600" t="s">
        <v>240</v>
      </c>
      <c r="AE36" s="608">
        <f>AE6</f>
        <v>0</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43964</v>
      </c>
      <c r="J39" s="569"/>
      <c r="M39" s="606" t="s">
        <v>93</v>
      </c>
      <c r="R39" s="569"/>
      <c r="S39" s="569" t="s">
        <v>94</v>
      </c>
      <c r="T39" s="569"/>
      <c r="U39" s="607">
        <f ca="1">TODAY()</f>
        <v>43964</v>
      </c>
      <c r="V39" s="569"/>
      <c r="Y39" s="606" t="s">
        <v>93</v>
      </c>
      <c r="AD39" s="569"/>
      <c r="AE39" s="569" t="s">
        <v>94</v>
      </c>
      <c r="AF39" s="569"/>
      <c r="AG39" s="607">
        <f ca="1">TODAY()</f>
        <v>43964</v>
      </c>
      <c r="AH39" s="569"/>
      <c r="AK39" s="606" t="s">
        <v>93</v>
      </c>
      <c r="AP39" s="569"/>
      <c r="AQ39" s="569" t="s">
        <v>94</v>
      </c>
      <c r="AR39" s="569"/>
      <c r="AS39" s="607">
        <f ca="1">TODAY()</f>
        <v>43964</v>
      </c>
      <c r="AT39" s="569"/>
      <c r="AW39" s="606" t="s">
        <v>93</v>
      </c>
      <c r="BB39" s="569"/>
      <c r="BC39" s="569" t="s">
        <v>94</v>
      </c>
      <c r="BD39" s="569"/>
      <c r="BE39" s="607">
        <f ca="1">TODAY()</f>
        <v>43964</v>
      </c>
      <c r="BF39" s="569"/>
      <c r="BI39" s="606" t="s">
        <v>93</v>
      </c>
      <c r="BN39" s="569"/>
      <c r="BO39" s="569" t="s">
        <v>94</v>
      </c>
      <c r="BP39" s="569"/>
      <c r="BQ39" s="607">
        <f ca="1">TODAY()</f>
        <v>43964</v>
      </c>
      <c r="BR39" s="569"/>
      <c r="BU39" s="606" t="s">
        <v>93</v>
      </c>
      <c r="BZ39" s="569"/>
      <c r="CA39" s="569" t="s">
        <v>94</v>
      </c>
      <c r="CB39" s="569"/>
      <c r="CC39" s="607">
        <f ca="1">TODAY()</f>
        <v>43964</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550</v>
      </c>
      <c r="B43" s="953"/>
      <c r="C43" s="1080"/>
      <c r="D43" s="572"/>
      <c r="E43" s="573"/>
      <c r="F43" s="573"/>
      <c r="G43" s="573"/>
      <c r="H43" s="573"/>
      <c r="I43" s="573"/>
      <c r="J43" s="574"/>
      <c r="K43" s="575" t="s">
        <v>74</v>
      </c>
      <c r="L43" s="571"/>
      <c r="M43" s="1063" t="s">
        <v>550</v>
      </c>
      <c r="N43" s="953"/>
      <c r="O43" s="1080"/>
      <c r="P43" s="572"/>
      <c r="Q43" s="573"/>
      <c r="R43" s="573"/>
      <c r="S43" s="573"/>
      <c r="T43" s="573"/>
      <c r="U43" s="573"/>
      <c r="V43" s="574"/>
      <c r="W43" s="575" t="s">
        <v>74</v>
      </c>
      <c r="X43" s="571"/>
      <c r="Y43" s="1063" t="s">
        <v>550</v>
      </c>
      <c r="Z43" s="953"/>
      <c r="AA43" s="1080"/>
      <c r="AB43" s="572"/>
      <c r="AC43" s="573"/>
      <c r="AD43" s="573"/>
      <c r="AE43" s="573"/>
      <c r="AF43" s="573"/>
      <c r="AG43" s="573"/>
      <c r="AH43" s="574"/>
      <c r="AI43" s="575" t="s">
        <v>74</v>
      </c>
      <c r="AJ43" s="571"/>
      <c r="AK43" s="1063" t="s">
        <v>550</v>
      </c>
      <c r="AL43" s="953"/>
      <c r="AM43" s="1080"/>
      <c r="AN43" s="572"/>
      <c r="AO43" s="573"/>
      <c r="AP43" s="573"/>
      <c r="AQ43" s="573"/>
      <c r="AR43" s="573"/>
      <c r="AS43" s="573"/>
      <c r="AT43" s="574"/>
      <c r="AU43" s="575" t="s">
        <v>74</v>
      </c>
      <c r="AV43" s="571"/>
      <c r="AW43" s="1063" t="s">
        <v>550</v>
      </c>
      <c r="AX43" s="953"/>
      <c r="AY43" s="1080"/>
      <c r="AZ43" s="572"/>
      <c r="BA43" s="573"/>
      <c r="BB43" s="573"/>
      <c r="BC43" s="573"/>
      <c r="BD43" s="573"/>
      <c r="BE43" s="573"/>
      <c r="BF43" s="574"/>
      <c r="BG43" s="575" t="s">
        <v>74</v>
      </c>
      <c r="BH43" s="571"/>
      <c r="BI43" s="1063" t="s">
        <v>550</v>
      </c>
      <c r="BJ43" s="953"/>
      <c r="BK43" s="1080"/>
      <c r="BL43" s="572"/>
      <c r="BM43" s="573"/>
      <c r="BN43" s="573"/>
      <c r="BO43" s="573"/>
      <c r="BP43" s="573"/>
      <c r="BQ43" s="573"/>
      <c r="BR43" s="574"/>
      <c r="BS43" s="575" t="s">
        <v>74</v>
      </c>
      <c r="BT43" s="571"/>
      <c r="BU43" s="1063" t="s">
        <v>550</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BUSTED</v>
      </c>
      <c r="B45" s="1082"/>
      <c r="C45" s="1082"/>
      <c r="D45" s="1082"/>
      <c r="E45" s="1082"/>
      <c r="F45" s="1083"/>
      <c r="G45" s="1084">
        <f>G6</f>
        <v>43952</v>
      </c>
      <c r="H45" s="1082"/>
      <c r="I45" s="1082"/>
      <c r="J45" s="1083"/>
      <c r="K45" s="569"/>
      <c r="L45" s="578"/>
      <c r="M45" s="1081" t="str">
        <f>M6</f>
        <v>USCGC BUSTED</v>
      </c>
      <c r="N45" s="1082"/>
      <c r="O45" s="1082"/>
      <c r="P45" s="1082"/>
      <c r="Q45" s="1082"/>
      <c r="R45" s="1083"/>
      <c r="S45" s="1084">
        <f>S6</f>
        <v>0</v>
      </c>
      <c r="T45" s="1082"/>
      <c r="U45" s="1082"/>
      <c r="V45" s="1083"/>
      <c r="W45" s="569"/>
      <c r="X45" s="578"/>
      <c r="Y45" s="1081" t="str">
        <f>Y6</f>
        <v>USCGC BUSTED</v>
      </c>
      <c r="Z45" s="1082"/>
      <c r="AA45" s="1082"/>
      <c r="AB45" s="1082"/>
      <c r="AC45" s="1082"/>
      <c r="AD45" s="1083"/>
      <c r="AE45" s="1084">
        <f>AE6</f>
        <v>0</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c r="BU45" s="1081" t="str">
        <f>BU6</f>
        <v>USCGC BUSTED</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43952</v>
      </c>
      <c r="H75" s="10"/>
      <c r="I75" s="11"/>
      <c r="J75" s="569"/>
      <c r="K75" s="753" t="s">
        <v>90</v>
      </c>
      <c r="L75" s="568"/>
      <c r="M75" s="576"/>
      <c r="N75" s="568"/>
      <c r="O75" s="595"/>
      <c r="P75" s="596"/>
      <c r="Q75" s="595"/>
      <c r="R75" s="758" t="s">
        <v>240</v>
      </c>
      <c r="S75" s="608">
        <f>S36</f>
        <v>0</v>
      </c>
      <c r="T75" s="10"/>
      <c r="U75" s="11"/>
      <c r="V75" s="569"/>
      <c r="W75" s="753" t="s">
        <v>90</v>
      </c>
      <c r="X75" s="568"/>
      <c r="Y75" s="576"/>
      <c r="Z75" s="568"/>
      <c r="AA75" s="595"/>
      <c r="AB75" s="596"/>
      <c r="AC75" s="595"/>
      <c r="AD75" s="758" t="s">
        <v>240</v>
      </c>
      <c r="AE75" s="608">
        <f>AE36</f>
        <v>0</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43964</v>
      </c>
      <c r="J78" s="569"/>
      <c r="M78" s="606" t="s">
        <v>93</v>
      </c>
      <c r="R78" s="569"/>
      <c r="S78" s="569" t="s">
        <v>94</v>
      </c>
      <c r="T78" s="569"/>
      <c r="U78" s="607">
        <f ca="1">TODAY()</f>
        <v>43964</v>
      </c>
      <c r="V78" s="569"/>
      <c r="Y78" s="606" t="s">
        <v>93</v>
      </c>
      <c r="AD78" s="569"/>
      <c r="AE78" s="569" t="s">
        <v>94</v>
      </c>
      <c r="AF78" s="569"/>
      <c r="AG78" s="607">
        <f ca="1">TODAY()</f>
        <v>43964</v>
      </c>
      <c r="AH78" s="569"/>
      <c r="AK78" s="606" t="s">
        <v>93</v>
      </c>
      <c r="AP78" s="569"/>
      <c r="AQ78" s="569" t="s">
        <v>94</v>
      </c>
      <c r="AR78" s="569"/>
      <c r="AS78" s="607">
        <f ca="1">TODAY()</f>
        <v>43964</v>
      </c>
      <c r="AT78" s="569"/>
      <c r="AW78" s="606" t="s">
        <v>93</v>
      </c>
      <c r="BB78" s="569"/>
      <c r="BC78" s="569" t="s">
        <v>94</v>
      </c>
      <c r="BD78" s="569"/>
      <c r="BE78" s="607">
        <f ca="1">TODAY()</f>
        <v>43964</v>
      </c>
      <c r="BF78" s="569"/>
      <c r="BI78" s="606" t="s">
        <v>93</v>
      </c>
      <c r="BN78" s="569"/>
      <c r="BO78" s="569" t="s">
        <v>94</v>
      </c>
      <c r="BP78" s="569"/>
      <c r="BQ78" s="607">
        <f ca="1">TODAY()</f>
        <v>43964</v>
      </c>
      <c r="BR78" s="569"/>
      <c r="BU78" s="606" t="s">
        <v>93</v>
      </c>
      <c r="BZ78" s="569"/>
      <c r="CA78" s="569" t="s">
        <v>94</v>
      </c>
      <c r="CB78" s="569"/>
      <c r="CC78" s="607">
        <f ca="1">TODAY()</f>
        <v>43964</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550</v>
      </c>
      <c r="B82" s="953"/>
      <c r="C82" s="1080"/>
      <c r="D82" s="572"/>
      <c r="E82" s="573"/>
      <c r="F82" s="573"/>
      <c r="G82" s="573"/>
      <c r="H82" s="573"/>
      <c r="I82" s="573"/>
      <c r="J82" s="574"/>
      <c r="K82" s="575" t="s">
        <v>74</v>
      </c>
      <c r="L82" s="571"/>
      <c r="M82" s="1063" t="s">
        <v>550</v>
      </c>
      <c r="N82" s="953"/>
      <c r="O82" s="1080"/>
      <c r="P82" s="572"/>
      <c r="Q82" s="573"/>
      <c r="R82" s="573"/>
      <c r="S82" s="573"/>
      <c r="T82" s="573"/>
      <c r="U82" s="573"/>
      <c r="V82" s="574"/>
      <c r="W82" s="575" t="s">
        <v>74</v>
      </c>
      <c r="X82" s="571"/>
      <c r="Y82" s="1063" t="s">
        <v>550</v>
      </c>
      <c r="Z82" s="953"/>
      <c r="AA82" s="1080"/>
      <c r="AB82" s="572"/>
      <c r="AC82" s="573"/>
      <c r="AD82" s="573"/>
      <c r="AE82" s="573"/>
      <c r="AF82" s="573"/>
      <c r="AG82" s="573"/>
      <c r="AH82" s="574"/>
      <c r="AI82" s="575" t="s">
        <v>74</v>
      </c>
      <c r="AJ82" s="571"/>
      <c r="AK82" s="1063" t="s">
        <v>550</v>
      </c>
      <c r="AL82" s="953"/>
      <c r="AM82" s="1080"/>
      <c r="AN82" s="572"/>
      <c r="AO82" s="573"/>
      <c r="AP82" s="573"/>
      <c r="AQ82" s="573"/>
      <c r="AR82" s="573"/>
      <c r="AS82" s="573"/>
      <c r="AT82" s="574"/>
      <c r="AU82" s="575" t="s">
        <v>74</v>
      </c>
      <c r="AV82" s="571"/>
      <c r="AW82" s="1063" t="s">
        <v>550</v>
      </c>
      <c r="AX82" s="953"/>
      <c r="AY82" s="1080"/>
      <c r="AZ82" s="572"/>
      <c r="BA82" s="573"/>
      <c r="BB82" s="573"/>
      <c r="BC82" s="573"/>
      <c r="BD82" s="573"/>
      <c r="BE82" s="573"/>
      <c r="BF82" s="574"/>
      <c r="BG82" s="575" t="s">
        <v>74</v>
      </c>
      <c r="BH82" s="571"/>
      <c r="BI82" s="1063" t="s">
        <v>550</v>
      </c>
      <c r="BJ82" s="953"/>
      <c r="BK82" s="1080"/>
      <c r="BL82" s="572"/>
      <c r="BM82" s="573"/>
      <c r="BN82" s="573"/>
      <c r="BO82" s="573"/>
      <c r="BP82" s="573"/>
      <c r="BQ82" s="573"/>
      <c r="BR82" s="574"/>
      <c r="BS82" s="575" t="s">
        <v>74</v>
      </c>
      <c r="BT82" s="571"/>
      <c r="BU82" s="1063" t="s">
        <v>550</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BUSTED</v>
      </c>
      <c r="B84" s="1082"/>
      <c r="C84" s="1082"/>
      <c r="D84" s="1082"/>
      <c r="E84" s="1082"/>
      <c r="F84" s="1083"/>
      <c r="G84" s="1084">
        <f>G45</f>
        <v>43952</v>
      </c>
      <c r="H84" s="1082"/>
      <c r="I84" s="1082"/>
      <c r="J84" s="1083"/>
      <c r="K84" s="569"/>
      <c r="L84" s="578"/>
      <c r="M84" s="1081" t="str">
        <f>M45</f>
        <v>USCGC BUSTED</v>
      </c>
      <c r="N84" s="1082"/>
      <c r="O84" s="1082"/>
      <c r="P84" s="1082"/>
      <c r="Q84" s="1082"/>
      <c r="R84" s="1083"/>
      <c r="S84" s="1084">
        <f>S45</f>
        <v>0</v>
      </c>
      <c r="T84" s="1082"/>
      <c r="U84" s="1082"/>
      <c r="V84" s="1083"/>
      <c r="W84" s="569"/>
      <c r="X84" s="578"/>
      <c r="Y84" s="1081" t="str">
        <f>Y45</f>
        <v>USCGC BUSTED</v>
      </c>
      <c r="Z84" s="1082"/>
      <c r="AA84" s="1082"/>
      <c r="AB84" s="1082"/>
      <c r="AC84" s="1082"/>
      <c r="AD84" s="1083"/>
      <c r="AE84" s="1084">
        <f>AE45</f>
        <v>0</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c r="BU84" s="1081" t="str">
        <f>BU45</f>
        <v>USCGC BUSTED</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43952</v>
      </c>
      <c r="H114" s="10"/>
      <c r="I114" s="12"/>
      <c r="J114" s="569"/>
      <c r="K114" s="753" t="s">
        <v>90</v>
      </c>
      <c r="L114" s="568"/>
      <c r="M114" s="576"/>
      <c r="N114" s="568"/>
      <c r="O114" s="595"/>
      <c r="P114" s="596"/>
      <c r="Q114" s="595"/>
      <c r="R114" s="758" t="s">
        <v>240</v>
      </c>
      <c r="S114" s="608">
        <f>S75</f>
        <v>0</v>
      </c>
      <c r="T114" s="10"/>
      <c r="U114" s="12"/>
      <c r="V114" s="569"/>
      <c r="W114" s="753" t="s">
        <v>90</v>
      </c>
      <c r="X114" s="568"/>
      <c r="Y114" s="576"/>
      <c r="Z114" s="568"/>
      <c r="AA114" s="595"/>
      <c r="AB114" s="596"/>
      <c r="AC114" s="595"/>
      <c r="AD114" s="758" t="s">
        <v>240</v>
      </c>
      <c r="AE114" s="608">
        <f>AE75</f>
        <v>0</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43964</v>
      </c>
      <c r="J117" s="569"/>
      <c r="M117" s="606" t="s">
        <v>93</v>
      </c>
      <c r="R117" s="569"/>
      <c r="S117" s="569" t="s">
        <v>94</v>
      </c>
      <c r="T117" s="569"/>
      <c r="U117" s="607">
        <f ca="1">TODAY()</f>
        <v>43964</v>
      </c>
      <c r="V117" s="569"/>
      <c r="Y117" s="606" t="s">
        <v>93</v>
      </c>
      <c r="AD117" s="569"/>
      <c r="AE117" s="569" t="s">
        <v>94</v>
      </c>
      <c r="AF117" s="569"/>
      <c r="AG117" s="607">
        <f ca="1">TODAY()</f>
        <v>43964</v>
      </c>
      <c r="AH117" s="569"/>
      <c r="AK117" s="606" t="s">
        <v>93</v>
      </c>
      <c r="AP117" s="569"/>
      <c r="AQ117" s="569" t="s">
        <v>94</v>
      </c>
      <c r="AR117" s="569"/>
      <c r="AS117" s="607">
        <f ca="1">TODAY()</f>
        <v>43964</v>
      </c>
      <c r="AT117" s="569"/>
      <c r="AW117" s="606" t="s">
        <v>93</v>
      </c>
      <c r="BB117" s="569"/>
      <c r="BC117" s="569" t="s">
        <v>94</v>
      </c>
      <c r="BD117" s="569"/>
      <c r="BE117" s="607">
        <f ca="1">TODAY()</f>
        <v>43964</v>
      </c>
      <c r="BF117" s="569"/>
      <c r="BI117" s="606" t="s">
        <v>93</v>
      </c>
      <c r="BN117" s="569"/>
      <c r="BO117" s="569" t="s">
        <v>94</v>
      </c>
      <c r="BP117" s="569"/>
      <c r="BQ117" s="607">
        <f ca="1">TODAY()</f>
        <v>43964</v>
      </c>
      <c r="BR117" s="569"/>
      <c r="BU117" s="606" t="s">
        <v>93</v>
      </c>
      <c r="BZ117" s="569"/>
      <c r="CA117" s="569" t="s">
        <v>94</v>
      </c>
      <c r="CB117" s="569"/>
      <c r="CC117" s="607">
        <f ca="1">TODAY()</f>
        <v>43964</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sBSRziZbo5Hp4E9TKMCLvKhk3qyxv1Qv+W6BwonVE6CjMp05aVWt6IoXrXZI6jHG47CfT2xSrRtE+Odo0OZfMQ==" saltValue="5QSSx9YE76WEixHIPziKdA=="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550</v>
      </c>
      <c r="B4" s="953"/>
      <c r="C4" s="1080"/>
      <c r="D4" s="572"/>
      <c r="E4" s="573"/>
      <c r="F4" s="573"/>
      <c r="G4" s="573"/>
      <c r="H4" s="573"/>
      <c r="I4" s="573"/>
      <c r="J4" s="574"/>
      <c r="K4" s="575" t="s">
        <v>74</v>
      </c>
      <c r="L4" s="571"/>
      <c r="M4" s="1063" t="s">
        <v>550</v>
      </c>
      <c r="N4" s="953"/>
      <c r="O4" s="1080"/>
      <c r="P4" s="572"/>
      <c r="Q4" s="573"/>
      <c r="R4" s="573"/>
      <c r="S4" s="573"/>
      <c r="T4" s="573"/>
      <c r="U4" s="573"/>
      <c r="V4" s="574"/>
      <c r="W4" s="575" t="s">
        <v>74</v>
      </c>
      <c r="X4" s="571"/>
      <c r="Y4" s="1063" t="s">
        <v>550</v>
      </c>
      <c r="Z4" s="953"/>
      <c r="AA4" s="1080"/>
      <c r="AB4" s="572"/>
      <c r="AC4" s="573"/>
      <c r="AD4" s="573"/>
      <c r="AE4" s="573"/>
      <c r="AF4" s="573"/>
      <c r="AG4" s="573"/>
      <c r="AH4" s="574"/>
      <c r="AI4" s="575" t="s">
        <v>74</v>
      </c>
      <c r="AJ4" s="571"/>
      <c r="AK4" s="1063" t="s">
        <v>550</v>
      </c>
      <c r="AL4" s="953"/>
      <c r="AM4" s="1080"/>
      <c r="AN4" s="572"/>
      <c r="AO4" s="573"/>
      <c r="AP4" s="573"/>
      <c r="AQ4" s="573"/>
      <c r="AR4" s="573"/>
      <c r="AS4" s="573"/>
      <c r="AT4" s="574"/>
      <c r="AU4" s="575" t="s">
        <v>74</v>
      </c>
      <c r="AV4" s="571"/>
      <c r="AW4" s="1063" t="s">
        <v>550</v>
      </c>
      <c r="AX4" s="953"/>
      <c r="AY4" s="1080"/>
      <c r="AZ4" s="572"/>
      <c r="BA4" s="573"/>
      <c r="BB4" s="573"/>
      <c r="BC4" s="573"/>
      <c r="BD4" s="573"/>
      <c r="BE4" s="573"/>
      <c r="BF4" s="574"/>
      <c r="BG4" s="575" t="s">
        <v>74</v>
      </c>
      <c r="BH4" s="571"/>
      <c r="BI4" s="1063" t="s">
        <v>550</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BUSTED</v>
      </c>
      <c r="B6" s="1098"/>
      <c r="C6" s="1098"/>
      <c r="D6" s="1098"/>
      <c r="E6" s="1098"/>
      <c r="F6" s="1099"/>
      <c r="G6" s="1094">
        <v>43952</v>
      </c>
      <c r="H6" s="1082"/>
      <c r="I6" s="1082"/>
      <c r="J6" s="1083"/>
      <c r="K6" s="569"/>
      <c r="L6" s="578"/>
      <c r="M6" s="1097" t="str">
        <f>A6</f>
        <v>USCGC BUSTED</v>
      </c>
      <c r="N6" s="1098"/>
      <c r="O6" s="1098"/>
      <c r="P6" s="1098"/>
      <c r="Q6" s="1098"/>
      <c r="R6" s="1099"/>
      <c r="S6" s="1094"/>
      <c r="T6" s="1082"/>
      <c r="U6" s="1082"/>
      <c r="V6" s="1083"/>
      <c r="W6" s="569"/>
      <c r="X6" s="578"/>
      <c r="Y6" s="1097" t="str">
        <f>A6</f>
        <v>USCGC BUSTED</v>
      </c>
      <c r="Z6" s="1098"/>
      <c r="AA6" s="1098"/>
      <c r="AB6" s="1098"/>
      <c r="AC6" s="1098"/>
      <c r="AD6" s="1099"/>
      <c r="AE6" s="1094"/>
      <c r="AF6" s="1082"/>
      <c r="AG6" s="1082"/>
      <c r="AH6" s="1083"/>
      <c r="AI6" s="569"/>
      <c r="AJ6" s="578"/>
      <c r="AK6" s="1097" t="str">
        <f>A6</f>
        <v>USCGC BUSTED</v>
      </c>
      <c r="AL6" s="1098"/>
      <c r="AM6" s="1098"/>
      <c r="AN6" s="1098"/>
      <c r="AO6" s="1098"/>
      <c r="AP6" s="1099"/>
      <c r="AQ6" s="1094">
        <v>41609</v>
      </c>
      <c r="AR6" s="1082"/>
      <c r="AS6" s="1082"/>
      <c r="AT6" s="1083"/>
      <c r="AU6" s="569"/>
      <c r="AV6" s="578"/>
      <c r="AW6" s="1097" t="str">
        <f>A6</f>
        <v>USCGC BUSTED</v>
      </c>
      <c r="AX6" s="1098"/>
      <c r="AY6" s="1098"/>
      <c r="AZ6" s="1098"/>
      <c r="BA6" s="1098"/>
      <c r="BB6" s="1099"/>
      <c r="BC6" s="1094">
        <v>41609</v>
      </c>
      <c r="BD6" s="1082"/>
      <c r="BE6" s="1082"/>
      <c r="BF6" s="1083"/>
      <c r="BG6" s="569"/>
      <c r="BH6" s="578"/>
      <c r="BI6" s="1097" t="str">
        <f>A6</f>
        <v>USCGC BUSTED</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43952</v>
      </c>
      <c r="H36" s="13"/>
      <c r="I36" s="14"/>
      <c r="J36" s="569"/>
      <c r="K36" s="753" t="s">
        <v>90</v>
      </c>
      <c r="L36" s="568"/>
      <c r="M36" s="576"/>
      <c r="N36" s="568"/>
      <c r="O36" s="595"/>
      <c r="P36" s="596"/>
      <c r="Q36" s="595"/>
      <c r="R36" s="757" t="s">
        <v>241</v>
      </c>
      <c r="S36" s="609">
        <f>S6</f>
        <v>0</v>
      </c>
      <c r="T36" s="13"/>
      <c r="U36" s="14"/>
      <c r="V36" s="569"/>
      <c r="W36" s="753" t="s">
        <v>90</v>
      </c>
      <c r="X36" s="568"/>
      <c r="Y36" s="576"/>
      <c r="Z36" s="568"/>
      <c r="AA36" s="595"/>
      <c r="AB36" s="596"/>
      <c r="AC36" s="595"/>
      <c r="AD36" s="757" t="s">
        <v>241</v>
      </c>
      <c r="AE36" s="609">
        <f>AE6</f>
        <v>0</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43964</v>
      </c>
      <c r="J39" s="569"/>
      <c r="M39" s="606" t="s">
        <v>93</v>
      </c>
      <c r="R39" s="569"/>
      <c r="S39" s="569" t="s">
        <v>94</v>
      </c>
      <c r="T39" s="569"/>
      <c r="U39" s="607">
        <f ca="1">TODAY()</f>
        <v>43964</v>
      </c>
      <c r="V39" s="569"/>
      <c r="Y39" s="606" t="s">
        <v>93</v>
      </c>
      <c r="AD39" s="569"/>
      <c r="AE39" s="569" t="s">
        <v>94</v>
      </c>
      <c r="AF39" s="569"/>
      <c r="AG39" s="607">
        <f ca="1">TODAY()</f>
        <v>43964</v>
      </c>
      <c r="AH39" s="569"/>
      <c r="AK39" s="606" t="s">
        <v>93</v>
      </c>
      <c r="AP39" s="569"/>
      <c r="AQ39" s="569" t="s">
        <v>94</v>
      </c>
      <c r="AR39" s="569"/>
      <c r="AS39" s="607">
        <f ca="1">TODAY()</f>
        <v>43964</v>
      </c>
      <c r="AT39" s="569"/>
      <c r="AW39" s="606" t="s">
        <v>93</v>
      </c>
      <c r="BB39" s="569"/>
      <c r="BC39" s="569" t="s">
        <v>94</v>
      </c>
      <c r="BD39" s="569"/>
      <c r="BE39" s="607">
        <f ca="1">TODAY()</f>
        <v>43964</v>
      </c>
      <c r="BF39" s="569"/>
      <c r="BI39" s="606" t="s">
        <v>93</v>
      </c>
      <c r="BN39" s="569"/>
      <c r="BO39" s="569" t="s">
        <v>94</v>
      </c>
      <c r="BP39" s="569"/>
      <c r="BQ39" s="607">
        <f ca="1">TODAY()</f>
        <v>43964</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550</v>
      </c>
      <c r="B43" s="953"/>
      <c r="C43" s="1080"/>
      <c r="D43" s="572"/>
      <c r="E43" s="573"/>
      <c r="F43" s="573"/>
      <c r="G43" s="573"/>
      <c r="H43" s="573"/>
      <c r="I43" s="573"/>
      <c r="J43" s="574"/>
      <c r="K43" s="575" t="s">
        <v>74</v>
      </c>
      <c r="L43" s="571"/>
      <c r="M43" s="1063" t="s">
        <v>550</v>
      </c>
      <c r="N43" s="953"/>
      <c r="O43" s="1080"/>
      <c r="P43" s="572"/>
      <c r="Q43" s="573"/>
      <c r="R43" s="573"/>
      <c r="S43" s="573"/>
      <c r="T43" s="573"/>
      <c r="U43" s="573"/>
      <c r="V43" s="574"/>
      <c r="W43" s="575" t="s">
        <v>74</v>
      </c>
      <c r="X43" s="571"/>
      <c r="Y43" s="1063" t="s">
        <v>550</v>
      </c>
      <c r="Z43" s="953"/>
      <c r="AA43" s="1080"/>
      <c r="AB43" s="572"/>
      <c r="AC43" s="573"/>
      <c r="AD43" s="573"/>
      <c r="AE43" s="573"/>
      <c r="AF43" s="573"/>
      <c r="AG43" s="573"/>
      <c r="AH43" s="574"/>
      <c r="AI43" s="575" t="s">
        <v>74</v>
      </c>
      <c r="AJ43" s="571"/>
      <c r="AK43" s="1063" t="s">
        <v>550</v>
      </c>
      <c r="AL43" s="953"/>
      <c r="AM43" s="1080"/>
      <c r="AN43" s="572"/>
      <c r="AO43" s="573"/>
      <c r="AP43" s="573"/>
      <c r="AQ43" s="573"/>
      <c r="AR43" s="573"/>
      <c r="AS43" s="573"/>
      <c r="AT43" s="574"/>
      <c r="AU43" s="575" t="s">
        <v>74</v>
      </c>
      <c r="AV43" s="571"/>
      <c r="AW43" s="1063" t="s">
        <v>550</v>
      </c>
      <c r="AX43" s="953"/>
      <c r="AY43" s="1080"/>
      <c r="AZ43" s="572"/>
      <c r="BA43" s="573"/>
      <c r="BB43" s="573"/>
      <c r="BC43" s="573"/>
      <c r="BD43" s="573"/>
      <c r="BE43" s="573"/>
      <c r="BF43" s="574"/>
      <c r="BG43" s="575" t="s">
        <v>74</v>
      </c>
      <c r="BH43" s="571"/>
      <c r="BI43" s="1063" t="s">
        <v>550</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BUSTED</v>
      </c>
      <c r="B45" s="1082"/>
      <c r="C45" s="1082"/>
      <c r="D45" s="1082"/>
      <c r="E45" s="1082"/>
      <c r="F45" s="1083"/>
      <c r="G45" s="1084">
        <f>G6</f>
        <v>43952</v>
      </c>
      <c r="H45" s="1082"/>
      <c r="I45" s="1082"/>
      <c r="J45" s="1083"/>
      <c r="K45" s="569"/>
      <c r="L45" s="578"/>
      <c r="M45" s="1081" t="str">
        <f>M6</f>
        <v>USCGC BUSTED</v>
      </c>
      <c r="N45" s="1082"/>
      <c r="O45" s="1082"/>
      <c r="P45" s="1082"/>
      <c r="Q45" s="1082"/>
      <c r="R45" s="1083"/>
      <c r="S45" s="1084">
        <f>S6</f>
        <v>0</v>
      </c>
      <c r="T45" s="1082"/>
      <c r="U45" s="1082"/>
      <c r="V45" s="1083"/>
      <c r="W45" s="569"/>
      <c r="X45" s="578"/>
      <c r="Y45" s="1081" t="str">
        <f>Y6</f>
        <v>USCGC BUSTED</v>
      </c>
      <c r="Z45" s="1082"/>
      <c r="AA45" s="1082"/>
      <c r="AB45" s="1082"/>
      <c r="AC45" s="1082"/>
      <c r="AD45" s="1083"/>
      <c r="AE45" s="1084">
        <f>AE6</f>
        <v>0</v>
      </c>
      <c r="AF45" s="1082"/>
      <c r="AG45" s="1082"/>
      <c r="AH45" s="1083"/>
      <c r="AI45" s="569"/>
      <c r="AJ45" s="578"/>
      <c r="AK45" s="1081" t="str">
        <f>AK6</f>
        <v>USCGC BUSTED</v>
      </c>
      <c r="AL45" s="1082"/>
      <c r="AM45" s="1082"/>
      <c r="AN45" s="1082"/>
      <c r="AO45" s="1082"/>
      <c r="AP45" s="1083"/>
      <c r="AQ45" s="1084">
        <f>AQ6</f>
        <v>41609</v>
      </c>
      <c r="AR45" s="1082"/>
      <c r="AS45" s="1082"/>
      <c r="AT45" s="1083"/>
      <c r="AU45" s="569"/>
      <c r="AV45" s="578"/>
      <c r="AW45" s="1081" t="str">
        <f>AW6</f>
        <v>USCGC BUSTED</v>
      </c>
      <c r="AX45" s="1082"/>
      <c r="AY45" s="1082"/>
      <c r="AZ45" s="1082"/>
      <c r="BA45" s="1082"/>
      <c r="BB45" s="1083"/>
      <c r="BC45" s="1084">
        <f>BC6</f>
        <v>41609</v>
      </c>
      <c r="BD45" s="1082"/>
      <c r="BE45" s="1082"/>
      <c r="BF45" s="1083"/>
      <c r="BG45" s="569"/>
      <c r="BH45" s="578"/>
      <c r="BI45" s="1081" t="str">
        <f>BI6</f>
        <v>USCGC BUSTED</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43952</v>
      </c>
      <c r="H75" s="15"/>
      <c r="I75" s="9"/>
      <c r="J75" s="569"/>
      <c r="K75" s="753" t="s">
        <v>90</v>
      </c>
      <c r="L75" s="568"/>
      <c r="M75" s="576"/>
      <c r="N75" s="568"/>
      <c r="O75" s="595"/>
      <c r="P75" s="596"/>
      <c r="Q75" s="595"/>
      <c r="R75" s="757" t="s">
        <v>241</v>
      </c>
      <c r="S75" s="609">
        <f>S36</f>
        <v>0</v>
      </c>
      <c r="T75" s="15"/>
      <c r="U75" s="9"/>
      <c r="V75" s="569"/>
      <c r="W75" s="753" t="s">
        <v>90</v>
      </c>
      <c r="X75" s="568"/>
      <c r="Y75" s="576"/>
      <c r="Z75" s="568"/>
      <c r="AA75" s="595"/>
      <c r="AB75" s="596"/>
      <c r="AC75" s="595"/>
      <c r="AD75" s="757" t="s">
        <v>241</v>
      </c>
      <c r="AE75" s="609">
        <f>AE36</f>
        <v>0</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43964</v>
      </c>
      <c r="J78" s="569"/>
      <c r="M78" s="606" t="s">
        <v>93</v>
      </c>
      <c r="R78" s="569"/>
      <c r="S78" s="569" t="s">
        <v>94</v>
      </c>
      <c r="T78" s="569"/>
      <c r="U78" s="607">
        <f ca="1">TODAY()</f>
        <v>43964</v>
      </c>
      <c r="V78" s="569"/>
      <c r="Y78" s="606" t="s">
        <v>93</v>
      </c>
      <c r="AD78" s="569"/>
      <c r="AE78" s="569" t="s">
        <v>94</v>
      </c>
      <c r="AF78" s="569"/>
      <c r="AG78" s="607">
        <f ca="1">TODAY()</f>
        <v>43964</v>
      </c>
      <c r="AH78" s="569"/>
      <c r="AK78" s="606" t="s">
        <v>93</v>
      </c>
      <c r="AP78" s="569"/>
      <c r="AQ78" s="569" t="s">
        <v>94</v>
      </c>
      <c r="AR78" s="569"/>
      <c r="AS78" s="607">
        <f ca="1">TODAY()</f>
        <v>43964</v>
      </c>
      <c r="AT78" s="569"/>
      <c r="AW78" s="606" t="s">
        <v>93</v>
      </c>
      <c r="BB78" s="569"/>
      <c r="BC78" s="569" t="s">
        <v>94</v>
      </c>
      <c r="BD78" s="569"/>
      <c r="BE78" s="607">
        <f ca="1">TODAY()</f>
        <v>43964</v>
      </c>
      <c r="BF78" s="569"/>
      <c r="BI78" s="606" t="s">
        <v>93</v>
      </c>
      <c r="BN78" s="569"/>
      <c r="BO78" s="569" t="s">
        <v>94</v>
      </c>
      <c r="BP78" s="569"/>
      <c r="BQ78" s="607">
        <f ca="1">TODAY()</f>
        <v>43964</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550</v>
      </c>
      <c r="B82" s="953"/>
      <c r="C82" s="1080"/>
      <c r="D82" s="572"/>
      <c r="E82" s="573"/>
      <c r="F82" s="573"/>
      <c r="G82" s="573"/>
      <c r="H82" s="573"/>
      <c r="I82" s="573"/>
      <c r="J82" s="574"/>
      <c r="K82" s="575" t="s">
        <v>74</v>
      </c>
      <c r="L82" s="571"/>
      <c r="M82" s="1063" t="s">
        <v>550</v>
      </c>
      <c r="N82" s="953"/>
      <c r="O82" s="1080"/>
      <c r="P82" s="572"/>
      <c r="Q82" s="573"/>
      <c r="R82" s="573"/>
      <c r="S82" s="573"/>
      <c r="T82" s="573"/>
      <c r="U82" s="573"/>
      <c r="V82" s="574"/>
      <c r="W82" s="575" t="s">
        <v>74</v>
      </c>
      <c r="X82" s="571"/>
      <c r="Y82" s="1063" t="s">
        <v>550</v>
      </c>
      <c r="Z82" s="953"/>
      <c r="AA82" s="1080"/>
      <c r="AB82" s="572"/>
      <c r="AC82" s="573"/>
      <c r="AD82" s="573"/>
      <c r="AE82" s="573"/>
      <c r="AF82" s="573"/>
      <c r="AG82" s="573"/>
      <c r="AH82" s="574"/>
      <c r="AI82" s="575" t="s">
        <v>74</v>
      </c>
      <c r="AJ82" s="571"/>
      <c r="AK82" s="1063" t="s">
        <v>550</v>
      </c>
      <c r="AL82" s="953"/>
      <c r="AM82" s="1080"/>
      <c r="AN82" s="572"/>
      <c r="AO82" s="573"/>
      <c r="AP82" s="573"/>
      <c r="AQ82" s="573"/>
      <c r="AR82" s="573"/>
      <c r="AS82" s="573"/>
      <c r="AT82" s="574"/>
      <c r="AU82" s="575" t="s">
        <v>74</v>
      </c>
      <c r="AV82" s="571"/>
      <c r="AW82" s="1063" t="s">
        <v>550</v>
      </c>
      <c r="AX82" s="953"/>
      <c r="AY82" s="1080"/>
      <c r="AZ82" s="572"/>
      <c r="BA82" s="573"/>
      <c r="BB82" s="573"/>
      <c r="BC82" s="573"/>
      <c r="BD82" s="573"/>
      <c r="BE82" s="573"/>
      <c r="BF82" s="574"/>
      <c r="BG82" s="575" t="s">
        <v>74</v>
      </c>
      <c r="BH82" s="571"/>
      <c r="BI82" s="1063" t="s">
        <v>550</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BUSTED</v>
      </c>
      <c r="B84" s="1082"/>
      <c r="C84" s="1082"/>
      <c r="D84" s="1082"/>
      <c r="E84" s="1082"/>
      <c r="F84" s="1083"/>
      <c r="G84" s="1084">
        <f>G45</f>
        <v>43952</v>
      </c>
      <c r="H84" s="1082"/>
      <c r="I84" s="1082"/>
      <c r="J84" s="1083"/>
      <c r="K84" s="569"/>
      <c r="L84" s="578"/>
      <c r="M84" s="1081" t="str">
        <f>M45</f>
        <v>USCGC BUSTED</v>
      </c>
      <c r="N84" s="1082"/>
      <c r="O84" s="1082"/>
      <c r="P84" s="1082"/>
      <c r="Q84" s="1082"/>
      <c r="R84" s="1083"/>
      <c r="S84" s="1084">
        <f>S45</f>
        <v>0</v>
      </c>
      <c r="T84" s="1082"/>
      <c r="U84" s="1082"/>
      <c r="V84" s="1083"/>
      <c r="W84" s="569"/>
      <c r="X84" s="578"/>
      <c r="Y84" s="1081" t="str">
        <f>Y45</f>
        <v>USCGC BUSTED</v>
      </c>
      <c r="Z84" s="1082"/>
      <c r="AA84" s="1082"/>
      <c r="AB84" s="1082"/>
      <c r="AC84" s="1082"/>
      <c r="AD84" s="1083"/>
      <c r="AE84" s="1084">
        <f>AE45</f>
        <v>0</v>
      </c>
      <c r="AF84" s="1082"/>
      <c r="AG84" s="1082"/>
      <c r="AH84" s="1083"/>
      <c r="AI84" s="569"/>
      <c r="AJ84" s="578"/>
      <c r="AK84" s="1081" t="str">
        <f>AK45</f>
        <v>USCGC BUSTED</v>
      </c>
      <c r="AL84" s="1082"/>
      <c r="AM84" s="1082"/>
      <c r="AN84" s="1082"/>
      <c r="AO84" s="1082"/>
      <c r="AP84" s="1083"/>
      <c r="AQ84" s="1084">
        <f>AQ45</f>
        <v>41609</v>
      </c>
      <c r="AR84" s="1082"/>
      <c r="AS84" s="1082"/>
      <c r="AT84" s="1083"/>
      <c r="AU84" s="569"/>
      <c r="AV84" s="578"/>
      <c r="AW84" s="1081" t="str">
        <f>AW45</f>
        <v>USCGC BUSTED</v>
      </c>
      <c r="AX84" s="1082"/>
      <c r="AY84" s="1082"/>
      <c r="AZ84" s="1082"/>
      <c r="BA84" s="1082"/>
      <c r="BB84" s="1083"/>
      <c r="BC84" s="1084">
        <f>BC45</f>
        <v>41609</v>
      </c>
      <c r="BD84" s="1082"/>
      <c r="BE84" s="1082"/>
      <c r="BF84" s="1083"/>
      <c r="BG84" s="569"/>
      <c r="BH84" s="578"/>
      <c r="BI84" s="1081" t="str">
        <f>BI45</f>
        <v>USCGC BUSTED</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43952</v>
      </c>
      <c r="H114" s="15"/>
      <c r="I114" s="16"/>
      <c r="J114" s="569"/>
      <c r="K114" s="753" t="s">
        <v>90</v>
      </c>
      <c r="L114" s="568"/>
      <c r="M114" s="576"/>
      <c r="N114" s="568"/>
      <c r="O114" s="595"/>
      <c r="P114" s="596"/>
      <c r="Q114" s="595"/>
      <c r="R114" s="757" t="s">
        <v>241</v>
      </c>
      <c r="S114" s="609">
        <f>S75</f>
        <v>0</v>
      </c>
      <c r="T114" s="15"/>
      <c r="U114" s="16"/>
      <c r="V114" s="569"/>
      <c r="W114" s="753" t="s">
        <v>90</v>
      </c>
      <c r="X114" s="568"/>
      <c r="Y114" s="576"/>
      <c r="Z114" s="568"/>
      <c r="AA114" s="595"/>
      <c r="AB114" s="596"/>
      <c r="AC114" s="595"/>
      <c r="AD114" s="757" t="s">
        <v>241</v>
      </c>
      <c r="AE114" s="609">
        <f>AE75</f>
        <v>0</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43964</v>
      </c>
      <c r="J117" s="569"/>
      <c r="M117" s="606" t="s">
        <v>93</v>
      </c>
      <c r="R117" s="569"/>
      <c r="S117" s="569" t="s">
        <v>94</v>
      </c>
      <c r="T117" s="569"/>
      <c r="U117" s="607">
        <f ca="1">TODAY()</f>
        <v>43964</v>
      </c>
      <c r="V117" s="569"/>
      <c r="Y117" s="606" t="s">
        <v>93</v>
      </c>
      <c r="AD117" s="569"/>
      <c r="AE117" s="569" t="s">
        <v>94</v>
      </c>
      <c r="AF117" s="569"/>
      <c r="AG117" s="607">
        <f ca="1">TODAY()</f>
        <v>43964</v>
      </c>
      <c r="AH117" s="569"/>
      <c r="AK117" s="606" t="s">
        <v>93</v>
      </c>
      <c r="AP117" s="569"/>
      <c r="AQ117" s="569" t="s">
        <v>94</v>
      </c>
      <c r="AR117" s="569"/>
      <c r="AS117" s="607">
        <f ca="1">TODAY()</f>
        <v>43964</v>
      </c>
      <c r="AT117" s="569"/>
      <c r="AW117" s="606" t="s">
        <v>93</v>
      </c>
      <c r="BB117" s="569"/>
      <c r="BC117" s="569" t="s">
        <v>94</v>
      </c>
      <c r="BD117" s="569"/>
      <c r="BE117" s="607">
        <f ca="1">TODAY()</f>
        <v>43964</v>
      </c>
      <c r="BF117" s="569"/>
      <c r="BI117" s="606" t="s">
        <v>93</v>
      </c>
      <c r="BN117" s="569"/>
      <c r="BO117" s="569" t="s">
        <v>94</v>
      </c>
      <c r="BP117" s="569"/>
      <c r="BQ117" s="607">
        <f ca="1">TODAY()</f>
        <v>43964</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zN7hH4XoqQCwWDqWNNuF26Js0G246qcBsmREul7arjOm5LlMzKVuoaRikq89Z7aOtWfvETxs+xPMDTsijSjSBg==" saltValue="DDPGQU8U19wtqpqOL8Taw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abSelected="1" zoomScale="80" zoomScaleNormal="80" workbookViewId="0">
      <selection activeCell="B11" sqref="B11:D11"/>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545</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438</v>
      </c>
      <c r="H5" s="78"/>
      <c r="I5" s="66"/>
      <c r="J5" s="73"/>
      <c r="K5" s="73"/>
    </row>
    <row r="6" spans="1:11" ht="13.5" thickBot="1" x14ac:dyDescent="0.25">
      <c r="A6" s="1113" t="str">
        <f>Menu!F3</f>
        <v>USCGC BUSTED</v>
      </c>
      <c r="B6" s="1114"/>
      <c r="C6" s="1114"/>
      <c r="D6" s="1115"/>
      <c r="E6" s="1113" t="str">
        <f>Menu!F4</f>
        <v>07-13908</v>
      </c>
      <c r="F6" s="1116"/>
      <c r="G6" s="1117">
        <f>Menu!F6</f>
        <v>43861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43466</v>
      </c>
      <c r="B9" s="1105" t="s">
        <v>555</v>
      </c>
      <c r="C9" s="1106"/>
      <c r="D9" s="1107"/>
      <c r="E9" s="86">
        <v>11.85</v>
      </c>
      <c r="F9" s="86">
        <v>0</v>
      </c>
      <c r="G9" s="86">
        <v>0</v>
      </c>
      <c r="H9" s="87">
        <f>SUM(F9-G9)</f>
        <v>0</v>
      </c>
      <c r="I9" s="88"/>
    </row>
    <row r="10" spans="1:11" x14ac:dyDescent="0.2">
      <c r="A10" s="89">
        <v>43466</v>
      </c>
      <c r="B10" s="1103" t="s">
        <v>556</v>
      </c>
      <c r="C10" s="811"/>
      <c r="D10" s="812"/>
      <c r="E10" s="90">
        <v>0</v>
      </c>
      <c r="F10" s="90">
        <v>11.85</v>
      </c>
      <c r="G10" s="91">
        <v>0</v>
      </c>
      <c r="H10" s="92">
        <f>SUM(H9+F10-G10)</f>
        <v>11.85</v>
      </c>
      <c r="I10" s="93"/>
    </row>
    <row r="11" spans="1:11" x14ac:dyDescent="0.2">
      <c r="A11" s="89">
        <v>43466</v>
      </c>
      <c r="B11" s="1103" t="s">
        <v>557</v>
      </c>
      <c r="C11" s="811"/>
      <c r="D11" s="812"/>
      <c r="E11" s="90">
        <v>0</v>
      </c>
      <c r="F11" s="90">
        <v>0</v>
      </c>
      <c r="G11" s="90">
        <v>11.85</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z17jLiGwaoK5rlXQYozTu30qBOu4UiRY6iOrQeZKD/gXVgjt/hGzT5FyNZCVzF+QP8OsyOlQ6iv4cfHuzRYuhg==" saltValue="hvePgvAfFm+SXta2Ip0Es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268</v>
      </c>
      <c r="K1" s="67" t="s">
        <v>545</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J4clyNCA5CKxxPZvZPNUov5sMzKS9/Pt7ry3bbzcBeUUSLv4jUw8OCjuv/slYwn7E/Sf1IBfRGT/KwaCX566ww==" saltValue="7v1MWP+QIX5oND5gI22R9g=="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82" zoomScale="80" zoomScaleNormal="80" zoomScaleSheetLayoutView="85" workbookViewId="0">
      <selection activeCell="K88" sqref="K88"/>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559</v>
      </c>
    </row>
    <row r="2" spans="1:11" ht="12" customHeight="1" x14ac:dyDescent="0.25">
      <c r="A2" s="275"/>
      <c r="B2" s="276"/>
      <c r="C2" s="276"/>
      <c r="D2" s="259"/>
      <c r="E2" s="259"/>
      <c r="F2" s="259"/>
      <c r="G2" s="1125" t="str">
        <f>Menu!F3</f>
        <v>USCGC BUSTED</v>
      </c>
      <c r="H2" s="1126"/>
      <c r="I2" s="241"/>
      <c r="J2" s="242"/>
      <c r="K2" s="252" t="s">
        <v>560</v>
      </c>
    </row>
    <row r="3" spans="1:11" ht="12" customHeight="1" x14ac:dyDescent="0.2">
      <c r="A3" s="277"/>
      <c r="B3" s="278"/>
      <c r="C3" s="278"/>
      <c r="D3" s="259"/>
      <c r="E3" s="259"/>
      <c r="F3" s="259"/>
      <c r="G3" s="259"/>
      <c r="H3" s="279"/>
      <c r="I3" s="280"/>
      <c r="J3" s="259"/>
      <c r="K3" s="252" t="s">
        <v>561</v>
      </c>
    </row>
    <row r="4" spans="1:11" ht="12" customHeight="1" x14ac:dyDescent="0.2">
      <c r="A4" s="277"/>
      <c r="B4" s="278"/>
      <c r="C4" s="278"/>
      <c r="D4" s="259"/>
      <c r="E4" s="259"/>
      <c r="F4" s="259"/>
      <c r="G4" s="259"/>
      <c r="H4" s="259"/>
      <c r="I4" s="259"/>
      <c r="J4" s="259"/>
      <c r="K4" s="254" t="s">
        <v>493</v>
      </c>
    </row>
    <row r="5" spans="1:11" ht="11.25" customHeight="1" x14ac:dyDescent="0.2">
      <c r="A5" s="281"/>
      <c r="B5" s="259"/>
      <c r="C5" s="259"/>
      <c r="D5" s="259"/>
      <c r="E5" s="259"/>
      <c r="F5" s="259"/>
      <c r="G5" s="259"/>
      <c r="H5" s="259"/>
      <c r="I5" s="259"/>
      <c r="J5" s="259"/>
      <c r="K5" s="251" t="s">
        <v>494</v>
      </c>
    </row>
    <row r="6" spans="1:11" ht="6" customHeight="1" x14ac:dyDescent="0.2">
      <c r="A6" s="277"/>
      <c r="B6" s="278"/>
      <c r="C6" s="278"/>
      <c r="D6" s="259"/>
      <c r="E6" s="259"/>
      <c r="F6" s="259"/>
      <c r="G6" s="259"/>
      <c r="H6" s="259"/>
      <c r="I6" s="259"/>
      <c r="J6" s="259"/>
      <c r="K6" s="1129" t="s">
        <v>545</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43466</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371</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372</v>
      </c>
      <c r="B16" s="243" t="s">
        <v>558</v>
      </c>
      <c r="C16" s="262"/>
      <c r="D16" s="261"/>
      <c r="E16" s="261"/>
      <c r="F16" s="261"/>
      <c r="G16" s="261"/>
      <c r="H16" s="261"/>
      <c r="I16" s="261"/>
      <c r="J16" s="263" t="s">
        <v>373</v>
      </c>
      <c r="K16" s="292"/>
    </row>
    <row r="17" spans="1:12" s="259" customFormat="1" ht="18.75" x14ac:dyDescent="0.3">
      <c r="A17" s="291"/>
      <c r="B17" s="244" t="s">
        <v>374</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(707) 123-4567</v>
      </c>
      <c r="K18" s="292"/>
    </row>
    <row r="19" spans="1:12" ht="18.75" x14ac:dyDescent="0.3">
      <c r="A19" s="291" t="s">
        <v>375</v>
      </c>
      <c r="B19" s="261" t="s">
        <v>376</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377</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378</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379</v>
      </c>
      <c r="C25" s="261"/>
      <c r="D25" s="261"/>
      <c r="E25" s="261"/>
      <c r="F25" s="261"/>
      <c r="G25" s="261"/>
      <c r="H25" s="261"/>
      <c r="I25" s="261"/>
      <c r="J25" s="261"/>
      <c r="K25" s="292"/>
    </row>
    <row r="26" spans="1:12" ht="18.75" x14ac:dyDescent="0.3">
      <c r="A26" s="291"/>
      <c r="B26" s="261" t="s">
        <v>380</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43466</v>
      </c>
      <c r="F28" s="1133"/>
      <c r="G28" s="261"/>
      <c r="H28" s="261"/>
      <c r="I28" s="261"/>
      <c r="J28" s="261"/>
      <c r="K28" s="292"/>
    </row>
    <row r="29" spans="1:12" ht="18.75" x14ac:dyDescent="0.3">
      <c r="A29" s="291" t="s">
        <v>315</v>
      </c>
      <c r="B29" s="261"/>
      <c r="C29" s="261"/>
      <c r="D29" s="268"/>
      <c r="E29" s="1132" t="str">
        <f>G2</f>
        <v>USCGC BUSTED</v>
      </c>
      <c r="F29" s="1132"/>
      <c r="G29" s="261"/>
      <c r="H29" s="261"/>
      <c r="I29" s="261"/>
      <c r="J29" s="261"/>
      <c r="K29" s="292"/>
    </row>
    <row r="30" spans="1:12" ht="18.75" x14ac:dyDescent="0.3">
      <c r="A30" s="291" t="s">
        <v>381</v>
      </c>
      <c r="B30" s="261"/>
      <c r="C30" s="261"/>
      <c r="D30" s="261"/>
      <c r="E30" s="1132" t="str">
        <f>K1</f>
        <v>111 COAST GUARD WAY</v>
      </c>
      <c r="F30" s="1132"/>
      <c r="G30" s="261"/>
      <c r="H30" s="261"/>
      <c r="I30" s="261"/>
      <c r="J30" s="261"/>
      <c r="K30" s="292"/>
    </row>
    <row r="31" spans="1:12" ht="18.75" x14ac:dyDescent="0.3">
      <c r="A31" s="294" t="s">
        <v>382</v>
      </c>
      <c r="B31" s="266"/>
      <c r="C31" s="266"/>
      <c r="D31" s="261"/>
      <c r="E31" s="1132" t="str">
        <f>K2</f>
        <v>PETALUMA, CA, 94952</v>
      </c>
      <c r="F31" s="1132"/>
      <c r="G31" s="261"/>
      <c r="H31" s="266"/>
      <c r="I31" s="261"/>
      <c r="J31" s="261"/>
      <c r="K31" s="292"/>
      <c r="L31" s="222"/>
    </row>
    <row r="32" spans="1:12" ht="18.75" x14ac:dyDescent="0.3">
      <c r="A32" s="295" t="s">
        <v>383</v>
      </c>
      <c r="B32" s="267"/>
      <c r="C32" s="267"/>
      <c r="D32" s="262"/>
      <c r="E32" s="1131" t="str">
        <f>TRIM(MID(K5,FIND(":",K5)+1,256))</f>
        <v>john.doe@uscg.mil</v>
      </c>
      <c r="F32" s="1131"/>
      <c r="G32" s="262"/>
      <c r="H32" s="296"/>
      <c r="I32" s="262"/>
      <c r="J32" s="297"/>
      <c r="K32" s="298"/>
      <c r="L32" s="227"/>
    </row>
    <row r="33" spans="1:12" ht="18.75" x14ac:dyDescent="0.3">
      <c r="A33" s="299" t="s">
        <v>425</v>
      </c>
      <c r="B33" s="262"/>
      <c r="C33" s="262"/>
      <c r="D33" s="262"/>
      <c r="E33" s="791" t="s">
        <v>544</v>
      </c>
      <c r="F33" s="307" t="str">
        <f>IF(E33="5SF","CONTRACTSOM",RIGHT(Menu!F4,5))</f>
        <v>13908</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384</v>
      </c>
      <c r="B35" s="346"/>
      <c r="C35" s="346"/>
      <c r="D35" s="1128" t="s">
        <v>385</v>
      </c>
      <c r="E35" s="1128"/>
      <c r="F35" s="1128"/>
      <c r="G35" s="1128"/>
      <c r="H35" s="1128"/>
      <c r="I35" s="344"/>
      <c r="J35" s="345" t="s">
        <v>386</v>
      </c>
      <c r="K35" s="300"/>
      <c r="L35" s="222">
        <f>IF(J34=0,0,J34+L34)</f>
        <v>0</v>
      </c>
    </row>
    <row r="36" spans="1:12" ht="18.75" x14ac:dyDescent="0.3">
      <c r="A36" s="1119"/>
      <c r="B36" s="1120"/>
      <c r="C36" s="347"/>
      <c r="D36" s="1121" t="s">
        <v>562</v>
      </c>
      <c r="E36" s="1122"/>
      <c r="F36" s="1122"/>
      <c r="G36" s="1122"/>
      <c r="H36" s="1122"/>
      <c r="I36" s="326"/>
      <c r="J36" s="327">
        <v>11.85</v>
      </c>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387</v>
      </c>
      <c r="B86" s="269"/>
      <c r="C86" s="269"/>
      <c r="D86" s="1127"/>
      <c r="E86" s="1127"/>
      <c r="F86" s="1127"/>
      <c r="G86" s="1127"/>
      <c r="H86" s="1127"/>
      <c r="I86" s="304"/>
      <c r="J86" s="305">
        <f>SUM(J36:J85)</f>
        <v>11.85</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388</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389</v>
      </c>
      <c r="B90" s="261"/>
      <c r="C90" s="261"/>
      <c r="D90" s="312" t="s">
        <v>390</v>
      </c>
      <c r="E90" s="313"/>
      <c r="F90" s="268"/>
      <c r="G90" s="314" t="s">
        <v>391</v>
      </c>
      <c r="H90" s="315"/>
      <c r="I90" s="261"/>
      <c r="J90" s="305"/>
      <c r="K90" s="298"/>
      <c r="L90" s="222">
        <f>IF(J87=0,0,J87+L89)</f>
        <v>0</v>
      </c>
    </row>
    <row r="91" spans="1:12" ht="18.75" x14ac:dyDescent="0.3">
      <c r="A91" s="316"/>
      <c r="B91" s="262"/>
      <c r="C91" s="262"/>
      <c r="D91" s="245">
        <v>19</v>
      </c>
      <c r="E91" s="333"/>
      <c r="F91" s="334"/>
      <c r="G91" s="713">
        <v>1</v>
      </c>
      <c r="H91" s="341"/>
      <c r="I91" s="330"/>
      <c r="J91" s="248">
        <v>11.85</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392</v>
      </c>
      <c r="G96" s="321"/>
      <c r="H96" s="322"/>
      <c r="I96" s="323"/>
      <c r="J96" s="324">
        <f>SUM(J91:J95)</f>
        <v>11.85</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oRqaBoVV0/UqrfD1xBPCP7pHLDmdZplgLEXRgq4Kl/O2hYqkyuU+ZbLshKcyJFK1wMHKepzxkqxhV/GrOB3scg==" saltValue="gblvojLggiQH5UTtUaxbTQ=="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395</v>
      </c>
      <c r="B1" s="1198"/>
      <c r="C1" s="1199"/>
      <c r="D1" s="1200" t="s">
        <v>396</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551</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397</v>
      </c>
      <c r="B3" s="1214"/>
      <c r="C3" s="1215" t="str">
        <f>Menu!F3</f>
        <v>USCGC BUSTED</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398</v>
      </c>
      <c r="B4" s="1182"/>
      <c r="C4" s="1183" t="s">
        <v>399</v>
      </c>
      <c r="D4" s="1183"/>
      <c r="E4" s="1183"/>
      <c r="F4" s="1183"/>
      <c r="G4" s="1183"/>
      <c r="H4" s="1183"/>
      <c r="I4" s="1183"/>
      <c r="J4" s="1184"/>
      <c r="K4" s="745" t="s">
        <v>400</v>
      </c>
      <c r="L4" s="1185" t="s">
        <v>155</v>
      </c>
      <c r="M4" s="1185"/>
      <c r="N4" s="1185"/>
      <c r="O4" s="1185"/>
      <c r="P4" s="1185"/>
      <c r="Q4" s="1185"/>
      <c r="R4" s="1185"/>
      <c r="S4" s="1185"/>
      <c r="T4" s="1185"/>
      <c r="U4" s="1185"/>
      <c r="V4" s="1185"/>
      <c r="W4" s="1186"/>
      <c r="X4" s="1187" t="s">
        <v>401</v>
      </c>
      <c r="Y4" s="1188"/>
      <c r="Z4" s="1188"/>
      <c r="AA4" s="633" t="s">
        <v>407</v>
      </c>
      <c r="AB4" s="634"/>
    </row>
    <row r="5" spans="1:28" ht="32.25" customHeight="1" thickBot="1" x14ac:dyDescent="0.25">
      <c r="A5" s="1189" t="s">
        <v>402</v>
      </c>
      <c r="B5" s="1190"/>
      <c r="C5" s="1190"/>
      <c r="D5" s="1191" t="s">
        <v>403</v>
      </c>
      <c r="E5" s="1191"/>
      <c r="F5" s="1191"/>
      <c r="G5" s="1191"/>
      <c r="H5" s="1191"/>
      <c r="I5" s="1191"/>
      <c r="J5" s="1192"/>
      <c r="K5" s="1193" t="s">
        <v>410</v>
      </c>
      <c r="L5" s="1194"/>
      <c r="M5" s="1194"/>
      <c r="N5" s="1194"/>
      <c r="O5" s="635">
        <f>IF(L4="Breakfast",'CG-3123'!AM3,IF(L4="Lunch",'CG-3123'!AN3,IF(L4="Dinner",'CG-3123'!AO3,0)))</f>
        <v>2.5499999999999998</v>
      </c>
      <c r="P5" s="1195" t="s">
        <v>445</v>
      </c>
      <c r="Q5" s="1196"/>
      <c r="R5" s="1196"/>
      <c r="S5" s="1196"/>
      <c r="T5" s="1196"/>
      <c r="U5" s="1196"/>
      <c r="V5" s="1196"/>
      <c r="W5" s="635">
        <f>IF(L4="Breakfast",'CG-3123'!AM41,IF(L4="Lunch",'CG-3123'!AN41,IF(L4="Dinner",'CG-3123'!AO41,0)))</f>
        <v>4.0999999999999996</v>
      </c>
    </row>
    <row r="6" spans="1:28" ht="27.75" customHeight="1" thickBot="1" x14ac:dyDescent="0.25">
      <c r="A6" s="1172" t="s">
        <v>404</v>
      </c>
      <c r="B6" s="1173"/>
      <c r="C6" s="1173"/>
      <c r="D6" s="1173"/>
      <c r="E6" s="1174"/>
      <c r="F6" s="638" t="s">
        <v>477</v>
      </c>
      <c r="G6" s="749" t="s">
        <v>478</v>
      </c>
      <c r="H6" s="1175" t="s">
        <v>488</v>
      </c>
      <c r="I6" s="1176"/>
      <c r="J6" s="1176"/>
      <c r="K6" s="675" t="s">
        <v>462</v>
      </c>
      <c r="L6" s="637" t="s">
        <v>433</v>
      </c>
      <c r="M6" s="636" t="s">
        <v>432</v>
      </c>
      <c r="N6" s="636" t="s">
        <v>463</v>
      </c>
      <c r="O6" s="719" t="s">
        <v>434</v>
      </c>
      <c r="P6" s="636" t="s">
        <v>431</v>
      </c>
      <c r="Q6" s="637" t="s">
        <v>430</v>
      </c>
      <c r="R6" s="638" t="s">
        <v>429</v>
      </c>
      <c r="S6" s="638" t="s">
        <v>464</v>
      </c>
      <c r="T6" s="638" t="s">
        <v>465</v>
      </c>
      <c r="U6" s="638" t="s">
        <v>428</v>
      </c>
      <c r="V6" s="638" t="s">
        <v>427</v>
      </c>
      <c r="W6" s="720" t="s">
        <v>426</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405</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406</v>
      </c>
      <c r="B38" s="662" t="s">
        <v>407</v>
      </c>
      <c r="C38" s="662" t="s">
        <v>408</v>
      </c>
      <c r="D38" s="663" t="str">
        <f>AA4</f>
        <v>X</v>
      </c>
      <c r="E38" s="1155" t="s">
        <v>409</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448</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449</v>
      </c>
      <c r="B42" s="1160"/>
      <c r="C42" s="1161" t="s">
        <v>461</v>
      </c>
      <c r="D42" s="1161"/>
      <c r="E42" s="1162" t="s">
        <v>479</v>
      </c>
      <c r="F42" s="1162"/>
      <c r="G42" s="1162"/>
      <c r="H42" s="1162"/>
      <c r="I42" s="1162"/>
      <c r="J42" s="1162"/>
      <c r="K42" s="1162"/>
      <c r="L42" s="1162"/>
      <c r="M42" s="1162"/>
      <c r="N42" s="1162"/>
      <c r="O42" s="1162"/>
      <c r="P42" s="1162"/>
      <c r="Q42" s="1163"/>
    </row>
    <row r="43" spans="1:23" ht="24.6" customHeight="1" x14ac:dyDescent="0.2">
      <c r="A43" s="1137"/>
      <c r="B43" s="1138"/>
      <c r="C43" s="1150" t="s">
        <v>452</v>
      </c>
      <c r="D43" s="1164"/>
      <c r="E43" s="1152" t="s">
        <v>476</v>
      </c>
      <c r="F43" s="1153"/>
      <c r="G43" s="1153"/>
      <c r="H43" s="1153"/>
      <c r="I43" s="1153"/>
      <c r="J43" s="1153"/>
      <c r="K43" s="1153"/>
      <c r="L43" s="1153"/>
      <c r="M43" s="1153"/>
      <c r="N43" s="1153"/>
      <c r="O43" s="1153"/>
      <c r="P43" s="1153"/>
      <c r="Q43" s="1154"/>
    </row>
    <row r="44" spans="1:23" ht="24.6" customHeight="1" x14ac:dyDescent="0.2">
      <c r="A44" s="1137"/>
      <c r="B44" s="1138"/>
      <c r="C44" s="1144" t="s">
        <v>453</v>
      </c>
      <c r="D44" s="1144"/>
      <c r="E44" s="1145" t="s">
        <v>475</v>
      </c>
      <c r="F44" s="1145"/>
      <c r="G44" s="1145"/>
      <c r="H44" s="1145"/>
      <c r="I44" s="1145"/>
      <c r="J44" s="1145"/>
      <c r="K44" s="1145"/>
      <c r="L44" s="1145"/>
      <c r="M44" s="1145"/>
      <c r="N44" s="1145"/>
      <c r="O44" s="1145"/>
      <c r="P44" s="1145"/>
      <c r="Q44" s="1146"/>
    </row>
    <row r="45" spans="1:23" ht="24.6" customHeight="1" x14ac:dyDescent="0.2">
      <c r="A45" s="1137"/>
      <c r="B45" s="1138"/>
      <c r="C45" s="1144" t="s">
        <v>473</v>
      </c>
      <c r="D45" s="1144"/>
      <c r="E45" s="1145" t="s">
        <v>474</v>
      </c>
      <c r="F45" s="1145"/>
      <c r="G45" s="1145"/>
      <c r="H45" s="1145"/>
      <c r="I45" s="1145"/>
      <c r="J45" s="1145"/>
      <c r="K45" s="1145"/>
      <c r="L45" s="1145"/>
      <c r="M45" s="1145"/>
      <c r="N45" s="1145"/>
      <c r="O45" s="1145"/>
      <c r="P45" s="1145"/>
      <c r="Q45" s="1146"/>
    </row>
    <row r="46" spans="1:23" ht="24.6" customHeight="1" thickBot="1" x14ac:dyDescent="0.25">
      <c r="A46" s="1137"/>
      <c r="B46" s="1138"/>
      <c r="C46" s="1165" t="s">
        <v>450</v>
      </c>
      <c r="D46" s="1165"/>
      <c r="E46" s="1166" t="s">
        <v>451</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480</v>
      </c>
      <c r="B48" s="1138"/>
      <c r="C48" s="1141" t="s">
        <v>454</v>
      </c>
      <c r="D48" s="1141"/>
      <c r="E48" s="1142" t="s">
        <v>466</v>
      </c>
      <c r="F48" s="1142"/>
      <c r="G48" s="1142"/>
      <c r="H48" s="1142"/>
      <c r="I48" s="1142"/>
      <c r="J48" s="1142"/>
      <c r="K48" s="1142"/>
      <c r="L48" s="1142"/>
      <c r="M48" s="1142"/>
      <c r="N48" s="1142"/>
      <c r="O48" s="1142"/>
      <c r="P48" s="1142"/>
      <c r="Q48" s="1143"/>
    </row>
    <row r="49" spans="1:17" ht="24.6" customHeight="1" x14ac:dyDescent="0.2">
      <c r="A49" s="1137"/>
      <c r="B49" s="1138"/>
      <c r="C49" s="1144" t="s">
        <v>455</v>
      </c>
      <c r="D49" s="1144"/>
      <c r="E49" s="1145" t="s">
        <v>472</v>
      </c>
      <c r="F49" s="1145"/>
      <c r="G49" s="1145"/>
      <c r="H49" s="1145"/>
      <c r="I49" s="1145"/>
      <c r="J49" s="1145"/>
      <c r="K49" s="1145"/>
      <c r="L49" s="1145"/>
      <c r="M49" s="1145"/>
      <c r="N49" s="1145"/>
      <c r="O49" s="1145"/>
      <c r="P49" s="1145"/>
      <c r="Q49" s="1146"/>
    </row>
    <row r="50" spans="1:17" ht="24.6" customHeight="1" x14ac:dyDescent="0.2">
      <c r="A50" s="1137"/>
      <c r="B50" s="1138"/>
      <c r="C50" s="1144" t="s">
        <v>456</v>
      </c>
      <c r="D50" s="1144"/>
      <c r="E50" s="1145" t="s">
        <v>471</v>
      </c>
      <c r="F50" s="1145"/>
      <c r="G50" s="1145"/>
      <c r="H50" s="1145"/>
      <c r="I50" s="1145"/>
      <c r="J50" s="1145"/>
      <c r="K50" s="1145"/>
      <c r="L50" s="1145"/>
      <c r="M50" s="1145"/>
      <c r="N50" s="1145"/>
      <c r="O50" s="1145"/>
      <c r="P50" s="1145"/>
      <c r="Q50" s="1146"/>
    </row>
    <row r="51" spans="1:17" ht="24.6" customHeight="1" x14ac:dyDescent="0.2">
      <c r="A51" s="1137"/>
      <c r="B51" s="1138"/>
      <c r="C51" s="1150" t="s">
        <v>481</v>
      </c>
      <c r="D51" s="1151"/>
      <c r="E51" s="1152" t="s">
        <v>467</v>
      </c>
      <c r="F51" s="1153"/>
      <c r="G51" s="1153"/>
      <c r="H51" s="1153"/>
      <c r="I51" s="1153"/>
      <c r="J51" s="1153"/>
      <c r="K51" s="1153"/>
      <c r="L51" s="1153"/>
      <c r="M51" s="1153"/>
      <c r="N51" s="1153"/>
      <c r="O51" s="1153"/>
      <c r="P51" s="1153"/>
      <c r="Q51" s="1154"/>
    </row>
    <row r="52" spans="1:17" ht="24.6" customHeight="1" x14ac:dyDescent="0.2">
      <c r="A52" s="1137"/>
      <c r="B52" s="1138"/>
      <c r="C52" s="1144" t="s">
        <v>470</v>
      </c>
      <c r="D52" s="1144"/>
      <c r="E52" s="1145" t="s">
        <v>469</v>
      </c>
      <c r="F52" s="1145"/>
      <c r="G52" s="1145"/>
      <c r="H52" s="1145"/>
      <c r="I52" s="1145"/>
      <c r="J52" s="1145"/>
      <c r="K52" s="1145"/>
      <c r="L52" s="1145"/>
      <c r="M52" s="1145"/>
      <c r="N52" s="1145"/>
      <c r="O52" s="1145"/>
      <c r="P52" s="1145"/>
      <c r="Q52" s="1146"/>
    </row>
    <row r="53" spans="1:17" ht="24.6" customHeight="1" x14ac:dyDescent="0.2">
      <c r="A53" s="1137"/>
      <c r="B53" s="1138"/>
      <c r="C53" s="1144" t="s">
        <v>457</v>
      </c>
      <c r="D53" s="1144"/>
      <c r="E53" s="1145" t="s">
        <v>468</v>
      </c>
      <c r="F53" s="1145"/>
      <c r="G53" s="1145"/>
      <c r="H53" s="1145"/>
      <c r="I53" s="1145"/>
      <c r="J53" s="1145"/>
      <c r="K53" s="1145"/>
      <c r="L53" s="1145"/>
      <c r="M53" s="1145"/>
      <c r="N53" s="1145"/>
      <c r="O53" s="1145"/>
      <c r="P53" s="1145"/>
      <c r="Q53" s="1146"/>
    </row>
    <row r="54" spans="1:17" ht="24.6" customHeight="1" x14ac:dyDescent="0.2">
      <c r="A54" s="1137"/>
      <c r="B54" s="1138"/>
      <c r="C54" s="1144" t="s">
        <v>458</v>
      </c>
      <c r="D54" s="1144"/>
      <c r="E54" s="1145" t="s">
        <v>459</v>
      </c>
      <c r="F54" s="1145"/>
      <c r="G54" s="1145"/>
      <c r="H54" s="1145"/>
      <c r="I54" s="1145"/>
      <c r="J54" s="1145"/>
      <c r="K54" s="1145"/>
      <c r="L54" s="1145"/>
      <c r="M54" s="1145"/>
      <c r="N54" s="1145"/>
      <c r="O54" s="1145"/>
      <c r="P54" s="1145"/>
      <c r="Q54" s="1146"/>
    </row>
    <row r="55" spans="1:17" ht="24.6" customHeight="1" thickBot="1" x14ac:dyDescent="0.25">
      <c r="A55" s="1139"/>
      <c r="B55" s="1140"/>
      <c r="C55" s="1147" t="s">
        <v>460</v>
      </c>
      <c r="D55" s="1147"/>
      <c r="E55" s="1148" t="s">
        <v>482</v>
      </c>
      <c r="F55" s="1148"/>
      <c r="G55" s="1148"/>
      <c r="H55" s="1148"/>
      <c r="I55" s="1148"/>
      <c r="J55" s="1148"/>
      <c r="K55" s="1148"/>
      <c r="L55" s="1148"/>
      <c r="M55" s="1148"/>
      <c r="N55" s="1148"/>
      <c r="O55" s="1148"/>
      <c r="P55" s="1148"/>
      <c r="Q55" s="1149"/>
    </row>
  </sheetData>
  <sheetProtection algorithmName="SHA-512" hashValue="acRQLo8gel/uT+gxMaif34qVsWzqHLikZtPJAyof/NYBIF7sOX3+YTempyafuhNXmiwYpcUFqjE+8paE1CWerA==" saltValue="tMzfwwHtKe8DwNA5brxftg=="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L6" sqref="L6"/>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395</v>
      </c>
      <c r="B1" s="1237"/>
      <c r="C1" s="1238"/>
      <c r="D1" s="1232" t="s">
        <v>411</v>
      </c>
      <c r="E1" s="1233"/>
      <c r="F1" s="1233"/>
      <c r="G1" s="1233"/>
      <c r="H1" s="1233"/>
      <c r="I1" s="1233"/>
      <c r="J1" s="1233"/>
      <c r="K1" s="1233"/>
      <c r="L1" s="1233"/>
      <c r="M1" s="1233"/>
      <c r="N1" s="1233"/>
      <c r="O1" s="1233"/>
      <c r="P1" s="1233"/>
      <c r="Q1" s="1228"/>
      <c r="R1" s="1228"/>
      <c r="S1" s="1229"/>
    </row>
    <row r="2" spans="1:19" ht="24.95" customHeight="1" thickBot="1" x14ac:dyDescent="0.25">
      <c r="A2" s="1239" t="s">
        <v>552</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410</v>
      </c>
      <c r="D3" s="1226"/>
      <c r="E3" s="1226"/>
      <c r="F3" s="1226"/>
      <c r="G3" s="1227"/>
      <c r="H3" s="1222" t="s">
        <v>445</v>
      </c>
      <c r="I3" s="1223"/>
      <c r="J3" s="1223"/>
      <c r="K3" s="1223"/>
      <c r="L3" s="1223"/>
      <c r="M3" s="1223"/>
      <c r="N3" s="1223"/>
      <c r="O3" s="1224"/>
      <c r="P3" s="1219" t="s">
        <v>412</v>
      </c>
      <c r="Q3" s="1220"/>
      <c r="R3" s="1221"/>
      <c r="S3" s="672"/>
    </row>
    <row r="4" spans="1:19" ht="39" thickBot="1" x14ac:dyDescent="0.25">
      <c r="A4" s="673" t="s">
        <v>413</v>
      </c>
      <c r="B4" s="674" t="s">
        <v>414</v>
      </c>
      <c r="C4" s="675" t="s">
        <v>462</v>
      </c>
      <c r="D4" s="744" t="s">
        <v>433</v>
      </c>
      <c r="E4" s="637" t="s">
        <v>432</v>
      </c>
      <c r="F4" s="636" t="s">
        <v>463</v>
      </c>
      <c r="G4" s="719" t="s">
        <v>434</v>
      </c>
      <c r="H4" s="637" t="s">
        <v>431</v>
      </c>
      <c r="I4" s="638" t="s">
        <v>430</v>
      </c>
      <c r="J4" s="638" t="s">
        <v>429</v>
      </c>
      <c r="K4" s="638" t="s">
        <v>464</v>
      </c>
      <c r="L4" s="638" t="s">
        <v>465</v>
      </c>
      <c r="M4" s="638" t="s">
        <v>428</v>
      </c>
      <c r="N4" s="638" t="s">
        <v>427</v>
      </c>
      <c r="O4" s="721" t="s">
        <v>426</v>
      </c>
      <c r="P4" s="676" t="s">
        <v>415</v>
      </c>
      <c r="Q4" s="638" t="s">
        <v>446</v>
      </c>
      <c r="R4" s="677" t="s">
        <v>416</v>
      </c>
      <c r="S4" s="678" t="s">
        <v>417</v>
      </c>
    </row>
    <row r="5" spans="1:19" x14ac:dyDescent="0.2">
      <c r="A5" s="1241">
        <f>Menu!F5</f>
        <v>43831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43832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43833</v>
      </c>
      <c r="B11" s="681" t="s">
        <v>155</v>
      </c>
      <c r="C11" s="697">
        <v>2</v>
      </c>
      <c r="D11" s="698"/>
      <c r="E11" s="698"/>
      <c r="F11" s="698"/>
      <c r="G11" s="699"/>
      <c r="H11" s="698"/>
      <c r="I11" s="698"/>
      <c r="J11" s="698"/>
      <c r="K11" s="698"/>
      <c r="L11" s="698"/>
      <c r="M11" s="698"/>
      <c r="N11" s="698"/>
      <c r="O11" s="700"/>
      <c r="P11" s="701">
        <f t="shared" si="2"/>
        <v>2</v>
      </c>
      <c r="Q11" s="702">
        <f t="shared" si="0"/>
        <v>0</v>
      </c>
      <c r="R11" s="703">
        <f t="shared" si="1"/>
        <v>2</v>
      </c>
      <c r="S11" s="680" t="str">
        <f>IF(AND('Meal Sign In-Data Entry'!P11='CG-3123'!AR198,'Meal Sign In-Data Entry'!Q11='CG-3123'!AS198,'Meal Sign In-Data Entry'!A11='CG-3123'!AL198),IF(AND(P11=0,Q11=0),"","Y"),"N")</f>
        <v>Y</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43834</v>
      </c>
      <c r="B14" s="681" t="s">
        <v>155</v>
      </c>
      <c r="C14" s="697">
        <v>2</v>
      </c>
      <c r="D14" s="698"/>
      <c r="E14" s="698"/>
      <c r="F14" s="698"/>
      <c r="G14" s="699"/>
      <c r="H14" s="698"/>
      <c r="I14" s="698"/>
      <c r="J14" s="698"/>
      <c r="K14" s="698"/>
      <c r="L14" s="698"/>
      <c r="M14" s="698"/>
      <c r="N14" s="698"/>
      <c r="O14" s="700"/>
      <c r="P14" s="701">
        <f t="shared" si="2"/>
        <v>2</v>
      </c>
      <c r="Q14" s="702">
        <f t="shared" si="0"/>
        <v>0</v>
      </c>
      <c r="R14" s="703">
        <f t="shared" si="1"/>
        <v>2</v>
      </c>
      <c r="S14" s="680" t="str">
        <f>IF(AND('Meal Sign In-Data Entry'!P14='CG-3123'!AR201,'Meal Sign In-Data Entry'!Q14='CG-3123'!AS201,'Meal Sign In-Data Entry'!A14='CG-3123'!AL201),IF(AND(P14=0,Q14=0),"","Y"),"N")</f>
        <v>Y</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43835</v>
      </c>
      <c r="B17" s="681" t="s">
        <v>155</v>
      </c>
      <c r="C17" s="697">
        <v>2</v>
      </c>
      <c r="D17" s="698"/>
      <c r="E17" s="698"/>
      <c r="F17" s="698"/>
      <c r="G17" s="699"/>
      <c r="H17" s="698"/>
      <c r="I17" s="698"/>
      <c r="J17" s="698"/>
      <c r="K17" s="698"/>
      <c r="L17" s="698"/>
      <c r="M17" s="698"/>
      <c r="N17" s="698"/>
      <c r="O17" s="700"/>
      <c r="P17" s="701">
        <f t="shared" si="2"/>
        <v>2</v>
      </c>
      <c r="Q17" s="702">
        <f t="shared" si="0"/>
        <v>0</v>
      </c>
      <c r="R17" s="703">
        <f t="shared" si="1"/>
        <v>2</v>
      </c>
      <c r="S17" s="680" t="str">
        <f>IF(AND('Meal Sign In-Data Entry'!P17='CG-3123'!AR204,'Meal Sign In-Data Entry'!Q17='CG-3123'!AS204,'Meal Sign In-Data Entry'!A17='CG-3123'!AL204),IF(AND(P17=0,Q17=0),"","Y"),"N")</f>
        <v>Y</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43836</v>
      </c>
      <c r="B20" s="681" t="s">
        <v>155</v>
      </c>
      <c r="C20" s="697">
        <v>2</v>
      </c>
      <c r="D20" s="698"/>
      <c r="E20" s="698"/>
      <c r="F20" s="698"/>
      <c r="G20" s="699"/>
      <c r="H20" s="698"/>
      <c r="I20" s="698"/>
      <c r="J20" s="698"/>
      <c r="K20" s="698"/>
      <c r="L20" s="698"/>
      <c r="M20" s="698"/>
      <c r="N20" s="698"/>
      <c r="O20" s="700"/>
      <c r="P20" s="701">
        <f t="shared" si="2"/>
        <v>2</v>
      </c>
      <c r="Q20" s="702">
        <f t="shared" si="0"/>
        <v>0</v>
      </c>
      <c r="R20" s="703">
        <f t="shared" si="1"/>
        <v>2</v>
      </c>
      <c r="S20" s="680" t="str">
        <f>IF(AND('Meal Sign In-Data Entry'!P20='CG-3123'!AR207,'Meal Sign In-Data Entry'!Q20='CG-3123'!AS207,'Meal Sign In-Data Entry'!A20='CG-3123'!AL207),IF(AND(P20=0,Q20=0),"","Y"),"N")</f>
        <v>Y</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43837</v>
      </c>
      <c r="B23" s="681" t="s">
        <v>155</v>
      </c>
      <c r="C23" s="697">
        <v>2</v>
      </c>
      <c r="D23" s="698"/>
      <c r="E23" s="698"/>
      <c r="F23" s="698"/>
      <c r="G23" s="699"/>
      <c r="H23" s="698"/>
      <c r="I23" s="698"/>
      <c r="J23" s="698"/>
      <c r="K23" s="698"/>
      <c r="L23" s="698"/>
      <c r="M23" s="698"/>
      <c r="N23" s="698"/>
      <c r="O23" s="700"/>
      <c r="P23" s="701">
        <f t="shared" si="2"/>
        <v>2</v>
      </c>
      <c r="Q23" s="702">
        <f t="shared" si="0"/>
        <v>0</v>
      </c>
      <c r="R23" s="703">
        <f t="shared" si="1"/>
        <v>2</v>
      </c>
      <c r="S23" s="680" t="str">
        <f>IF(AND('Meal Sign In-Data Entry'!P23='CG-3123'!AR210,'Meal Sign In-Data Entry'!Q23='CG-3123'!AS210,'Meal Sign In-Data Entry'!A23='CG-3123'!AL210),IF(AND(P23=0,Q23=0),"","Y"),"N")</f>
        <v>Y</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43838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43839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v>2</v>
      </c>
      <c r="D30" s="698"/>
      <c r="E30" s="698"/>
      <c r="F30" s="698"/>
      <c r="G30" s="699"/>
      <c r="H30" s="698"/>
      <c r="I30" s="698"/>
      <c r="J30" s="698"/>
      <c r="K30" s="698"/>
      <c r="L30" s="698"/>
      <c r="M30" s="698"/>
      <c r="N30" s="698"/>
      <c r="O30" s="700"/>
      <c r="P30" s="701">
        <f t="shared" si="2"/>
        <v>2</v>
      </c>
      <c r="Q30" s="702">
        <f t="shared" si="0"/>
        <v>0</v>
      </c>
      <c r="R30" s="703">
        <f t="shared" si="1"/>
        <v>2</v>
      </c>
      <c r="S30" s="680" t="str">
        <f>IF(AND('Meal Sign In-Data Entry'!P30='CG-3123'!AR217,'Meal Sign In-Data Entry'!Q30='CG-3123'!AS217,'Meal Sign In-Data Entry'!A30='CG-3123'!AL217),IF(AND(P30=0,Q30=0),"","Y"),"N")</f>
        <v>Y</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43840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v>2</v>
      </c>
      <c r="D33" s="698"/>
      <c r="E33" s="698"/>
      <c r="F33" s="698"/>
      <c r="G33" s="699"/>
      <c r="H33" s="698"/>
      <c r="I33" s="698"/>
      <c r="J33" s="698"/>
      <c r="K33" s="698"/>
      <c r="L33" s="698"/>
      <c r="M33" s="698"/>
      <c r="N33" s="698"/>
      <c r="O33" s="700"/>
      <c r="P33" s="701">
        <f t="shared" si="2"/>
        <v>2</v>
      </c>
      <c r="Q33" s="702">
        <f t="shared" si="0"/>
        <v>0</v>
      </c>
      <c r="R33" s="703">
        <f t="shared" si="1"/>
        <v>2</v>
      </c>
      <c r="S33" s="680" t="str">
        <f>IF(AND('Meal Sign In-Data Entry'!P33='CG-3123'!AR220,'Meal Sign In-Data Entry'!Q33='CG-3123'!AS220,'Meal Sign In-Data Entry'!A33='CG-3123'!AL220),IF(AND(P33=0,Q33=0),"","Y"),"N")</f>
        <v>Y</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43841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v>2</v>
      </c>
      <c r="D36" s="698"/>
      <c r="E36" s="698"/>
      <c r="F36" s="698"/>
      <c r="G36" s="699"/>
      <c r="H36" s="698"/>
      <c r="I36" s="698"/>
      <c r="J36" s="698"/>
      <c r="K36" s="698"/>
      <c r="L36" s="698"/>
      <c r="M36" s="698"/>
      <c r="N36" s="698"/>
      <c r="O36" s="700"/>
      <c r="P36" s="701">
        <f t="shared" si="2"/>
        <v>2</v>
      </c>
      <c r="Q36" s="702">
        <f t="shared" si="0"/>
        <v>0</v>
      </c>
      <c r="R36" s="703">
        <f t="shared" si="1"/>
        <v>2</v>
      </c>
      <c r="S36" s="680" t="str">
        <f>IF(AND('Meal Sign In-Data Entry'!P36='CG-3123'!AR223,'Meal Sign In-Data Entry'!Q36='CG-3123'!AS223,'Meal Sign In-Data Entry'!A36='CG-3123'!AL223),IF(AND(P36=0,Q36=0),"","Y"),"N")</f>
        <v>Y</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43842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v>2</v>
      </c>
      <c r="D39" s="698"/>
      <c r="E39" s="698"/>
      <c r="F39" s="698"/>
      <c r="G39" s="699"/>
      <c r="H39" s="698"/>
      <c r="I39" s="698"/>
      <c r="J39" s="698"/>
      <c r="K39" s="698"/>
      <c r="L39" s="698"/>
      <c r="M39" s="698"/>
      <c r="N39" s="698"/>
      <c r="O39" s="700"/>
      <c r="P39" s="701">
        <f t="shared" si="2"/>
        <v>2</v>
      </c>
      <c r="Q39" s="702">
        <f t="shared" si="3"/>
        <v>0</v>
      </c>
      <c r="R39" s="703">
        <f t="shared" si="4"/>
        <v>2</v>
      </c>
      <c r="S39" s="680" t="str">
        <f>IF(AND('Meal Sign In-Data Entry'!P39='CG-3123'!AR226,'Meal Sign In-Data Entry'!Q39='CG-3123'!AS226,'Meal Sign In-Data Entry'!A39='CG-3123'!AL226),IF(AND(P39=0,Q39=0),"","Y"),"N")</f>
        <v>Y</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43843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v>2</v>
      </c>
      <c r="D42" s="698"/>
      <c r="E42" s="698"/>
      <c r="F42" s="698"/>
      <c r="G42" s="699"/>
      <c r="H42" s="698"/>
      <c r="I42" s="698"/>
      <c r="J42" s="698"/>
      <c r="K42" s="698"/>
      <c r="L42" s="698"/>
      <c r="M42" s="698"/>
      <c r="N42" s="698"/>
      <c r="O42" s="700"/>
      <c r="P42" s="701">
        <f t="shared" si="2"/>
        <v>2</v>
      </c>
      <c r="Q42" s="702">
        <f t="shared" si="3"/>
        <v>0</v>
      </c>
      <c r="R42" s="703">
        <f t="shared" si="4"/>
        <v>2</v>
      </c>
      <c r="S42" s="680" t="str">
        <f>IF(AND('Meal Sign In-Data Entry'!P42='CG-3123'!AR229,'Meal Sign In-Data Entry'!Q42='CG-3123'!AS229,'Meal Sign In-Data Entry'!A42='CG-3123'!AL229),IF(AND(P42=0,Q42=0),"","Y"),"N")</f>
        <v>Y</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43844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43845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43846</v>
      </c>
      <c r="B50" s="681" t="s">
        <v>155</v>
      </c>
      <c r="C50" s="697">
        <v>2</v>
      </c>
      <c r="D50" s="698"/>
      <c r="E50" s="698"/>
      <c r="F50" s="698"/>
      <c r="G50" s="699"/>
      <c r="H50" s="698"/>
      <c r="I50" s="698"/>
      <c r="J50" s="698"/>
      <c r="K50" s="698"/>
      <c r="L50" s="698"/>
      <c r="M50" s="698"/>
      <c r="N50" s="698"/>
      <c r="O50" s="700"/>
      <c r="P50" s="701">
        <f t="shared" si="2"/>
        <v>2</v>
      </c>
      <c r="Q50" s="702">
        <f t="shared" si="3"/>
        <v>0</v>
      </c>
      <c r="R50" s="703">
        <f t="shared" si="4"/>
        <v>2</v>
      </c>
      <c r="S50" s="680" t="str">
        <f>IF(AND('Meal Sign In-Data Entry'!P50='CG-3123'!AR237,'Meal Sign In-Data Entry'!Q50='CG-3123'!AS237,'Meal Sign In-Data Entry'!A50='CG-3123'!AL237),IF(AND(P50=0,Q50=0),"","Y"),"N")</f>
        <v>Y</v>
      </c>
    </row>
    <row r="51" spans="1:19" x14ac:dyDescent="0.2">
      <c r="A51" s="1217"/>
      <c r="B51" s="681" t="s">
        <v>157</v>
      </c>
      <c r="C51" s="697">
        <v>2</v>
      </c>
      <c r="D51" s="698"/>
      <c r="E51" s="698"/>
      <c r="F51" s="698"/>
      <c r="G51" s="699"/>
      <c r="H51" s="698"/>
      <c r="I51" s="698"/>
      <c r="J51" s="698"/>
      <c r="K51" s="698"/>
      <c r="L51" s="698"/>
      <c r="M51" s="698"/>
      <c r="N51" s="698"/>
      <c r="O51" s="700"/>
      <c r="P51" s="701">
        <f t="shared" si="2"/>
        <v>2</v>
      </c>
      <c r="Q51" s="702">
        <f t="shared" si="3"/>
        <v>0</v>
      </c>
      <c r="R51" s="703">
        <f t="shared" si="4"/>
        <v>2</v>
      </c>
      <c r="S51" s="680" t="str">
        <f>IF(AND('Meal Sign In-Data Entry'!P51='CG-3123'!AR238,'Meal Sign In-Data Entry'!Q51='CG-3123'!AS238,'Meal Sign In-Data Entry'!A51='CG-3123'!AL238),IF(AND(P51=0,Q51=0),"","Y"),"N")</f>
        <v>Y</v>
      </c>
    </row>
    <row r="52" spans="1:19" x14ac:dyDescent="0.2">
      <c r="A52" s="1217"/>
      <c r="B52" s="681" t="s">
        <v>230</v>
      </c>
      <c r="C52" s="697">
        <v>2</v>
      </c>
      <c r="D52" s="698"/>
      <c r="E52" s="698"/>
      <c r="F52" s="698"/>
      <c r="G52" s="699"/>
      <c r="H52" s="698"/>
      <c r="I52" s="698"/>
      <c r="J52" s="698"/>
      <c r="K52" s="698"/>
      <c r="L52" s="698"/>
      <c r="M52" s="698"/>
      <c r="N52" s="698"/>
      <c r="O52" s="700"/>
      <c r="P52" s="701">
        <f t="shared" si="2"/>
        <v>2</v>
      </c>
      <c r="Q52" s="702">
        <f t="shared" si="3"/>
        <v>0</v>
      </c>
      <c r="R52" s="703">
        <f t="shared" si="4"/>
        <v>2</v>
      </c>
      <c r="S52" s="680" t="str">
        <f>IF(AND('Meal Sign In-Data Entry'!P52='CG-3123'!AR239,'Meal Sign In-Data Entry'!Q52='CG-3123'!AS239,'Meal Sign In-Data Entry'!A52='CG-3123'!AL239),IF(AND(P52=0,Q52=0),"","Y"),"N")</f>
        <v>Y</v>
      </c>
    </row>
    <row r="53" spans="1:19" x14ac:dyDescent="0.2">
      <c r="A53" s="1217">
        <f>A50+1</f>
        <v>43847</v>
      </c>
      <c r="B53" s="681" t="s">
        <v>155</v>
      </c>
      <c r="C53" s="697">
        <v>2</v>
      </c>
      <c r="D53" s="698"/>
      <c r="E53" s="698"/>
      <c r="F53" s="698"/>
      <c r="G53" s="699"/>
      <c r="H53" s="698"/>
      <c r="I53" s="698"/>
      <c r="J53" s="698"/>
      <c r="K53" s="698"/>
      <c r="L53" s="698"/>
      <c r="M53" s="698"/>
      <c r="N53" s="698"/>
      <c r="O53" s="700"/>
      <c r="P53" s="701">
        <f t="shared" si="2"/>
        <v>2</v>
      </c>
      <c r="Q53" s="702">
        <f t="shared" si="3"/>
        <v>0</v>
      </c>
      <c r="R53" s="703">
        <f t="shared" si="4"/>
        <v>2</v>
      </c>
      <c r="S53" s="680" t="str">
        <f>IF(AND('Meal Sign In-Data Entry'!P53='CG-3123'!AR240,'Meal Sign In-Data Entry'!Q53='CG-3123'!AS240,'Meal Sign In-Data Entry'!A53='CG-3123'!AL240),IF(AND(P53=0,Q53=0),"","Y"),"N")</f>
        <v>Y</v>
      </c>
    </row>
    <row r="54" spans="1:19" x14ac:dyDescent="0.2">
      <c r="A54" s="1217"/>
      <c r="B54" s="681" t="s">
        <v>157</v>
      </c>
      <c r="C54" s="697">
        <v>2</v>
      </c>
      <c r="D54" s="698"/>
      <c r="E54" s="698"/>
      <c r="F54" s="698"/>
      <c r="G54" s="699"/>
      <c r="H54" s="698"/>
      <c r="I54" s="698"/>
      <c r="J54" s="698"/>
      <c r="K54" s="698"/>
      <c r="L54" s="698"/>
      <c r="M54" s="698"/>
      <c r="N54" s="698"/>
      <c r="O54" s="700"/>
      <c r="P54" s="701">
        <f t="shared" si="2"/>
        <v>2</v>
      </c>
      <c r="Q54" s="702">
        <f t="shared" si="3"/>
        <v>0</v>
      </c>
      <c r="R54" s="703">
        <f t="shared" si="4"/>
        <v>2</v>
      </c>
      <c r="S54" s="680" t="str">
        <f>IF(AND('Meal Sign In-Data Entry'!P54='CG-3123'!AR241,'Meal Sign In-Data Entry'!Q54='CG-3123'!AS241,'Meal Sign In-Data Entry'!A54='CG-3123'!AL241),IF(AND(P54=0,Q54=0),"","Y"),"N")</f>
        <v>Y</v>
      </c>
    </row>
    <row r="55" spans="1:19" x14ac:dyDescent="0.2">
      <c r="A55" s="1217"/>
      <c r="B55" s="681" t="s">
        <v>230</v>
      </c>
      <c r="C55" s="697">
        <v>2</v>
      </c>
      <c r="D55" s="698"/>
      <c r="E55" s="698"/>
      <c r="F55" s="698"/>
      <c r="G55" s="699"/>
      <c r="H55" s="698"/>
      <c r="I55" s="698"/>
      <c r="J55" s="698"/>
      <c r="K55" s="698"/>
      <c r="L55" s="698"/>
      <c r="M55" s="698"/>
      <c r="N55" s="698"/>
      <c r="O55" s="700"/>
      <c r="P55" s="701">
        <f t="shared" si="2"/>
        <v>2</v>
      </c>
      <c r="Q55" s="702">
        <f t="shared" si="3"/>
        <v>0</v>
      </c>
      <c r="R55" s="703">
        <f t="shared" si="4"/>
        <v>2</v>
      </c>
      <c r="S55" s="680" t="str">
        <f>IF(AND('Meal Sign In-Data Entry'!P55='CG-3123'!AR242,'Meal Sign In-Data Entry'!Q55='CG-3123'!AS242,'Meal Sign In-Data Entry'!A55='CG-3123'!AL242),IF(AND(P55=0,Q55=0),"","Y"),"N")</f>
        <v>Y</v>
      </c>
    </row>
    <row r="56" spans="1:19" x14ac:dyDescent="0.2">
      <c r="A56" s="1217">
        <f>A53+1</f>
        <v>43848</v>
      </c>
      <c r="B56" s="681" t="s">
        <v>155</v>
      </c>
      <c r="C56" s="697">
        <v>2</v>
      </c>
      <c r="D56" s="698"/>
      <c r="E56" s="698"/>
      <c r="F56" s="698"/>
      <c r="G56" s="699"/>
      <c r="H56" s="698"/>
      <c r="I56" s="698"/>
      <c r="J56" s="698"/>
      <c r="K56" s="698"/>
      <c r="L56" s="698"/>
      <c r="M56" s="698"/>
      <c r="N56" s="698"/>
      <c r="O56" s="700"/>
      <c r="P56" s="701">
        <f t="shared" si="2"/>
        <v>2</v>
      </c>
      <c r="Q56" s="702">
        <f t="shared" si="3"/>
        <v>0</v>
      </c>
      <c r="R56" s="703">
        <f t="shared" si="4"/>
        <v>2</v>
      </c>
      <c r="S56" s="680" t="str">
        <f>IF(AND('Meal Sign In-Data Entry'!P56='CG-3123'!AR243,'Meal Sign In-Data Entry'!Q56='CG-3123'!AS243,'Meal Sign In-Data Entry'!A56='CG-3123'!AL243),IF(AND(P56=0,Q56=0),"","Y"),"N")</f>
        <v>Y</v>
      </c>
    </row>
    <row r="57" spans="1:19" x14ac:dyDescent="0.2">
      <c r="A57" s="1217"/>
      <c r="B57" s="681" t="s">
        <v>157</v>
      </c>
      <c r="C57" s="697">
        <v>2</v>
      </c>
      <c r="D57" s="698"/>
      <c r="E57" s="698"/>
      <c r="F57" s="698"/>
      <c r="G57" s="699"/>
      <c r="H57" s="698"/>
      <c r="I57" s="698"/>
      <c r="J57" s="698"/>
      <c r="K57" s="698"/>
      <c r="L57" s="698"/>
      <c r="M57" s="698"/>
      <c r="N57" s="698"/>
      <c r="O57" s="700"/>
      <c r="P57" s="701">
        <f t="shared" si="2"/>
        <v>2</v>
      </c>
      <c r="Q57" s="702">
        <f t="shared" si="3"/>
        <v>0</v>
      </c>
      <c r="R57" s="703">
        <f t="shared" si="4"/>
        <v>2</v>
      </c>
      <c r="S57" s="680" t="str">
        <f>IF(AND('Meal Sign In-Data Entry'!P57='CG-3123'!AR244,'Meal Sign In-Data Entry'!Q57='CG-3123'!AS244,'Meal Sign In-Data Entry'!A57='CG-3123'!AL244),IF(AND(P57=0,Q57=0),"","Y"),"N")</f>
        <v>Y</v>
      </c>
    </row>
    <row r="58" spans="1:19" x14ac:dyDescent="0.2">
      <c r="A58" s="1217"/>
      <c r="B58" s="681" t="s">
        <v>230</v>
      </c>
      <c r="C58" s="697">
        <v>2</v>
      </c>
      <c r="D58" s="698"/>
      <c r="E58" s="698"/>
      <c r="F58" s="698"/>
      <c r="G58" s="699"/>
      <c r="H58" s="698"/>
      <c r="I58" s="698"/>
      <c r="J58" s="698"/>
      <c r="K58" s="698"/>
      <c r="L58" s="698"/>
      <c r="M58" s="698"/>
      <c r="N58" s="698"/>
      <c r="O58" s="700"/>
      <c r="P58" s="701">
        <f t="shared" si="2"/>
        <v>2</v>
      </c>
      <c r="Q58" s="702">
        <f t="shared" si="3"/>
        <v>0</v>
      </c>
      <c r="R58" s="703">
        <f t="shared" si="4"/>
        <v>2</v>
      </c>
      <c r="S58" s="680" t="str">
        <f>IF(AND('Meal Sign In-Data Entry'!P58='CG-3123'!AR245,'Meal Sign In-Data Entry'!Q58='CG-3123'!AS245,'Meal Sign In-Data Entry'!A58='CG-3123'!AL245),IF(AND(P58=0,Q58=0),"","Y"),"N")</f>
        <v>Y</v>
      </c>
    </row>
    <row r="59" spans="1:19" x14ac:dyDescent="0.2">
      <c r="A59" s="1217">
        <f>A56+1</f>
        <v>43849</v>
      </c>
      <c r="B59" s="681" t="s">
        <v>155</v>
      </c>
      <c r="C59" s="697">
        <v>2</v>
      </c>
      <c r="D59" s="698"/>
      <c r="E59" s="698"/>
      <c r="F59" s="698"/>
      <c r="G59" s="699"/>
      <c r="H59" s="698"/>
      <c r="I59" s="698"/>
      <c r="J59" s="698"/>
      <c r="K59" s="698"/>
      <c r="L59" s="698"/>
      <c r="M59" s="698"/>
      <c r="N59" s="698"/>
      <c r="O59" s="700"/>
      <c r="P59" s="701">
        <f t="shared" si="2"/>
        <v>2</v>
      </c>
      <c r="Q59" s="702">
        <f t="shared" si="3"/>
        <v>0</v>
      </c>
      <c r="R59" s="703">
        <f t="shared" si="4"/>
        <v>2</v>
      </c>
      <c r="S59" s="680" t="str">
        <f>IF(AND('Meal Sign In-Data Entry'!P59='CG-3123'!AR246,'Meal Sign In-Data Entry'!Q59='CG-3123'!AS246,'Meal Sign In-Data Entry'!A59='CG-3123'!AL246),IF(AND(P59=0,Q59=0),"","Y"),"N")</f>
        <v>Y</v>
      </c>
    </row>
    <row r="60" spans="1:19" x14ac:dyDescent="0.2">
      <c r="A60" s="1217"/>
      <c r="B60" s="681" t="s">
        <v>157</v>
      </c>
      <c r="C60" s="697">
        <v>2</v>
      </c>
      <c r="D60" s="698"/>
      <c r="E60" s="698"/>
      <c r="F60" s="698"/>
      <c r="G60" s="699"/>
      <c r="H60" s="698"/>
      <c r="I60" s="698"/>
      <c r="J60" s="698"/>
      <c r="K60" s="698"/>
      <c r="L60" s="698"/>
      <c r="M60" s="698"/>
      <c r="N60" s="698"/>
      <c r="O60" s="700"/>
      <c r="P60" s="701">
        <f t="shared" si="2"/>
        <v>2</v>
      </c>
      <c r="Q60" s="702">
        <f t="shared" si="3"/>
        <v>0</v>
      </c>
      <c r="R60" s="703">
        <f t="shared" si="4"/>
        <v>2</v>
      </c>
      <c r="S60" s="680" t="str">
        <f>IF(AND('Meal Sign In-Data Entry'!P60='CG-3123'!AR247,'Meal Sign In-Data Entry'!Q60='CG-3123'!AS247,'Meal Sign In-Data Entry'!A60='CG-3123'!AL247),IF(AND(P60=0,Q60=0),"","Y"),"N")</f>
        <v>Y</v>
      </c>
    </row>
    <row r="61" spans="1:19" x14ac:dyDescent="0.2">
      <c r="A61" s="1217"/>
      <c r="B61" s="681" t="s">
        <v>230</v>
      </c>
      <c r="C61" s="697">
        <v>2</v>
      </c>
      <c r="D61" s="698"/>
      <c r="E61" s="698"/>
      <c r="F61" s="698"/>
      <c r="G61" s="699"/>
      <c r="H61" s="698"/>
      <c r="I61" s="698"/>
      <c r="J61" s="698"/>
      <c r="K61" s="698"/>
      <c r="L61" s="698"/>
      <c r="M61" s="698"/>
      <c r="N61" s="698"/>
      <c r="O61" s="700"/>
      <c r="P61" s="701">
        <f t="shared" si="2"/>
        <v>2</v>
      </c>
      <c r="Q61" s="702">
        <f t="shared" si="3"/>
        <v>0</v>
      </c>
      <c r="R61" s="703">
        <f t="shared" si="4"/>
        <v>2</v>
      </c>
      <c r="S61" s="680" t="str">
        <f>IF(AND('Meal Sign In-Data Entry'!P61='CG-3123'!AR248,'Meal Sign In-Data Entry'!Q61='CG-3123'!AS248,'Meal Sign In-Data Entry'!A61='CG-3123'!AL248),IF(AND(P61=0,Q61=0),"","Y"),"N")</f>
        <v>Y</v>
      </c>
    </row>
    <row r="62" spans="1:19" x14ac:dyDescent="0.2">
      <c r="A62" s="1217">
        <f>A59+1</f>
        <v>43850</v>
      </c>
      <c r="B62" s="681" t="s">
        <v>155</v>
      </c>
      <c r="C62" s="697">
        <v>2</v>
      </c>
      <c r="D62" s="698"/>
      <c r="E62" s="698"/>
      <c r="F62" s="698"/>
      <c r="G62" s="699"/>
      <c r="H62" s="698"/>
      <c r="I62" s="698"/>
      <c r="J62" s="698"/>
      <c r="K62" s="698"/>
      <c r="L62" s="698"/>
      <c r="M62" s="698"/>
      <c r="N62" s="698"/>
      <c r="O62" s="700"/>
      <c r="P62" s="701">
        <f t="shared" si="2"/>
        <v>2</v>
      </c>
      <c r="Q62" s="702">
        <f t="shared" si="3"/>
        <v>0</v>
      </c>
      <c r="R62" s="703">
        <f t="shared" si="4"/>
        <v>2</v>
      </c>
      <c r="S62" s="680" t="str">
        <f>IF(AND('Meal Sign In-Data Entry'!P62='CG-3123'!AR249,'Meal Sign In-Data Entry'!Q62='CG-3123'!AS249,'Meal Sign In-Data Entry'!A62='CG-3123'!AL249),IF(AND(P62=0,Q62=0),"","Y"),"N")</f>
        <v>Y</v>
      </c>
    </row>
    <row r="63" spans="1:19" x14ac:dyDescent="0.2">
      <c r="A63" s="1217"/>
      <c r="B63" s="681" t="s">
        <v>157</v>
      </c>
      <c r="C63" s="697">
        <v>2</v>
      </c>
      <c r="D63" s="698"/>
      <c r="E63" s="698"/>
      <c r="F63" s="698"/>
      <c r="G63" s="699"/>
      <c r="H63" s="698"/>
      <c r="I63" s="698"/>
      <c r="J63" s="698"/>
      <c r="K63" s="698"/>
      <c r="L63" s="698"/>
      <c r="M63" s="698"/>
      <c r="N63" s="698"/>
      <c r="O63" s="700"/>
      <c r="P63" s="701">
        <f t="shared" si="2"/>
        <v>2</v>
      </c>
      <c r="Q63" s="702">
        <f t="shared" si="3"/>
        <v>0</v>
      </c>
      <c r="R63" s="703">
        <f t="shared" si="4"/>
        <v>2</v>
      </c>
      <c r="S63" s="680" t="str">
        <f>IF(AND('Meal Sign In-Data Entry'!P63='CG-3123'!AR250,'Meal Sign In-Data Entry'!Q63='CG-3123'!AS250,'Meal Sign In-Data Entry'!A63='CG-3123'!AL250),IF(AND(P63=0,Q63=0),"","Y"),"N")</f>
        <v>Y</v>
      </c>
    </row>
    <row r="64" spans="1:19" x14ac:dyDescent="0.2">
      <c r="A64" s="1217"/>
      <c r="B64" s="681" t="s">
        <v>230</v>
      </c>
      <c r="C64" s="697">
        <v>2</v>
      </c>
      <c r="D64" s="698"/>
      <c r="E64" s="698"/>
      <c r="F64" s="698"/>
      <c r="G64" s="699"/>
      <c r="H64" s="698"/>
      <c r="I64" s="698"/>
      <c r="J64" s="698"/>
      <c r="K64" s="698"/>
      <c r="L64" s="698"/>
      <c r="M64" s="698"/>
      <c r="N64" s="698"/>
      <c r="O64" s="700"/>
      <c r="P64" s="701">
        <f t="shared" si="2"/>
        <v>2</v>
      </c>
      <c r="Q64" s="702">
        <f t="shared" si="3"/>
        <v>0</v>
      </c>
      <c r="R64" s="703">
        <f t="shared" si="4"/>
        <v>2</v>
      </c>
      <c r="S64" s="680" t="str">
        <f>IF(AND('Meal Sign In-Data Entry'!P64='CG-3123'!AR251,'Meal Sign In-Data Entry'!Q64='CG-3123'!AS251,'Meal Sign In-Data Entry'!A64='CG-3123'!AL251),IF(AND(P64=0,Q64=0),"","Y"),"N")</f>
        <v>Y</v>
      </c>
    </row>
    <row r="65" spans="1:19" x14ac:dyDescent="0.2">
      <c r="A65" s="1217">
        <f>A62+1</f>
        <v>43851</v>
      </c>
      <c r="B65" s="681" t="s">
        <v>155</v>
      </c>
      <c r="C65" s="697">
        <v>2</v>
      </c>
      <c r="D65" s="698"/>
      <c r="E65" s="698"/>
      <c r="F65" s="698"/>
      <c r="G65" s="699"/>
      <c r="H65" s="698"/>
      <c r="I65" s="698"/>
      <c r="J65" s="698"/>
      <c r="K65" s="698"/>
      <c r="L65" s="698"/>
      <c r="M65" s="698"/>
      <c r="N65" s="698"/>
      <c r="O65" s="700"/>
      <c r="P65" s="701">
        <f t="shared" si="2"/>
        <v>2</v>
      </c>
      <c r="Q65" s="702">
        <f t="shared" si="3"/>
        <v>0</v>
      </c>
      <c r="R65" s="703">
        <f t="shared" si="4"/>
        <v>2</v>
      </c>
      <c r="S65" s="680" t="str">
        <f>IF(AND('Meal Sign In-Data Entry'!P65='CG-3123'!AR252,'Meal Sign In-Data Entry'!Q65='CG-3123'!AS252,'Meal Sign In-Data Entry'!A65='CG-3123'!AL252),IF(AND(P65=0,Q65=0),"","Y"),"N")</f>
        <v>Y</v>
      </c>
    </row>
    <row r="66" spans="1:19" x14ac:dyDescent="0.2">
      <c r="A66" s="1217"/>
      <c r="B66" s="681" t="s">
        <v>157</v>
      </c>
      <c r="C66" s="697">
        <v>2</v>
      </c>
      <c r="D66" s="698"/>
      <c r="E66" s="698"/>
      <c r="F66" s="698"/>
      <c r="G66" s="699"/>
      <c r="H66" s="698"/>
      <c r="I66" s="698"/>
      <c r="J66" s="698"/>
      <c r="K66" s="698"/>
      <c r="L66" s="698"/>
      <c r="M66" s="698"/>
      <c r="N66" s="698"/>
      <c r="O66" s="700"/>
      <c r="P66" s="701">
        <f t="shared" si="2"/>
        <v>2</v>
      </c>
      <c r="Q66" s="702">
        <f t="shared" si="3"/>
        <v>0</v>
      </c>
      <c r="R66" s="703">
        <f t="shared" si="4"/>
        <v>2</v>
      </c>
      <c r="S66" s="680" t="str">
        <f>IF(AND('Meal Sign In-Data Entry'!P66='CG-3123'!AR253,'Meal Sign In-Data Entry'!Q66='CG-3123'!AS253,'Meal Sign In-Data Entry'!A66='CG-3123'!AL253),IF(AND(P66=0,Q66=0),"","Y"),"N")</f>
        <v>Y</v>
      </c>
    </row>
    <row r="67" spans="1:19" x14ac:dyDescent="0.2">
      <c r="A67" s="1217"/>
      <c r="B67" s="681" t="s">
        <v>230</v>
      </c>
      <c r="C67" s="697">
        <v>2</v>
      </c>
      <c r="D67" s="698"/>
      <c r="E67" s="698"/>
      <c r="F67" s="698"/>
      <c r="G67" s="699"/>
      <c r="H67" s="698"/>
      <c r="I67" s="698"/>
      <c r="J67" s="698"/>
      <c r="K67" s="698"/>
      <c r="L67" s="698"/>
      <c r="M67" s="698"/>
      <c r="N67" s="698"/>
      <c r="O67" s="700"/>
      <c r="P67" s="701">
        <f t="shared" si="2"/>
        <v>2</v>
      </c>
      <c r="Q67" s="702">
        <f t="shared" si="3"/>
        <v>0</v>
      </c>
      <c r="R67" s="703">
        <f t="shared" si="4"/>
        <v>2</v>
      </c>
      <c r="S67" s="680" t="str">
        <f>IF(AND('Meal Sign In-Data Entry'!P67='CG-3123'!AR254,'Meal Sign In-Data Entry'!Q67='CG-3123'!AS254,'Meal Sign In-Data Entry'!A67='CG-3123'!AL254),IF(AND(P67=0,Q67=0),"","Y"),"N")</f>
        <v>Y</v>
      </c>
    </row>
    <row r="68" spans="1:19" x14ac:dyDescent="0.2">
      <c r="A68" s="1217">
        <f>A65+1</f>
        <v>43852</v>
      </c>
      <c r="B68" s="681" t="s">
        <v>155</v>
      </c>
      <c r="C68" s="697">
        <v>2</v>
      </c>
      <c r="D68" s="698"/>
      <c r="E68" s="698"/>
      <c r="F68" s="698"/>
      <c r="G68" s="699"/>
      <c r="H68" s="698"/>
      <c r="I68" s="698"/>
      <c r="J68" s="698"/>
      <c r="K68" s="698"/>
      <c r="L68" s="698"/>
      <c r="M68" s="698"/>
      <c r="N68" s="698"/>
      <c r="O68" s="700"/>
      <c r="P68" s="701">
        <f t="shared" si="2"/>
        <v>2</v>
      </c>
      <c r="Q68" s="702">
        <f t="shared" si="3"/>
        <v>0</v>
      </c>
      <c r="R68" s="703">
        <f t="shared" si="4"/>
        <v>2</v>
      </c>
      <c r="S68" s="680" t="str">
        <f>IF(AND('Meal Sign In-Data Entry'!P68='CG-3123'!AR255,'Meal Sign In-Data Entry'!Q68='CG-3123'!AS255,'Meal Sign In-Data Entry'!A68='CG-3123'!AL255),IF(AND(P68=0,Q68=0),"","Y"),"N")</f>
        <v>Y</v>
      </c>
    </row>
    <row r="69" spans="1:19" x14ac:dyDescent="0.2">
      <c r="A69" s="1217"/>
      <c r="B69" s="681" t="s">
        <v>157</v>
      </c>
      <c r="C69" s="697">
        <v>2</v>
      </c>
      <c r="D69" s="698"/>
      <c r="E69" s="698"/>
      <c r="F69" s="698"/>
      <c r="G69" s="699"/>
      <c r="H69" s="698"/>
      <c r="I69" s="698"/>
      <c r="J69" s="698"/>
      <c r="K69" s="698"/>
      <c r="L69" s="698"/>
      <c r="M69" s="698"/>
      <c r="N69" s="698"/>
      <c r="O69" s="700"/>
      <c r="P69" s="701">
        <f t="shared" si="2"/>
        <v>2</v>
      </c>
      <c r="Q69" s="702">
        <f t="shared" ref="Q69:Q97" si="5">SUM(H69:O69)</f>
        <v>0</v>
      </c>
      <c r="R69" s="703">
        <f t="shared" ref="R69:R97" si="6">P69+Q69</f>
        <v>2</v>
      </c>
      <c r="S69" s="680" t="str">
        <f>IF(AND('Meal Sign In-Data Entry'!P69='CG-3123'!AR256,'Meal Sign In-Data Entry'!Q69='CG-3123'!AS256,'Meal Sign In-Data Entry'!A69='CG-3123'!AL256),IF(AND(P69=0,Q69=0),"","Y"),"N")</f>
        <v>Y</v>
      </c>
    </row>
    <row r="70" spans="1:19" x14ac:dyDescent="0.2">
      <c r="A70" s="1217"/>
      <c r="B70" s="681" t="s">
        <v>230</v>
      </c>
      <c r="C70" s="697">
        <v>2</v>
      </c>
      <c r="D70" s="698"/>
      <c r="E70" s="698"/>
      <c r="F70" s="698"/>
      <c r="G70" s="699"/>
      <c r="H70" s="698"/>
      <c r="I70" s="698"/>
      <c r="J70" s="698"/>
      <c r="K70" s="698"/>
      <c r="L70" s="698"/>
      <c r="M70" s="698"/>
      <c r="N70" s="698"/>
      <c r="O70" s="700"/>
      <c r="P70" s="701">
        <f t="shared" si="2"/>
        <v>2</v>
      </c>
      <c r="Q70" s="702">
        <f t="shared" si="5"/>
        <v>0</v>
      </c>
      <c r="R70" s="703">
        <f t="shared" si="6"/>
        <v>2</v>
      </c>
      <c r="S70" s="680" t="str">
        <f>IF(AND('Meal Sign In-Data Entry'!P70='CG-3123'!AR257,'Meal Sign In-Data Entry'!Q70='CG-3123'!AS257,'Meal Sign In-Data Entry'!A70='CG-3123'!AL257),IF(AND(P70=0,Q70=0),"","Y"),"N")</f>
        <v>Y</v>
      </c>
    </row>
    <row r="71" spans="1:19" x14ac:dyDescent="0.2">
      <c r="A71" s="1217">
        <f>A68+1</f>
        <v>43853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43854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43855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43856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v>2</v>
      </c>
      <c r="D81" s="698"/>
      <c r="E81" s="698"/>
      <c r="F81" s="698"/>
      <c r="G81" s="699"/>
      <c r="H81" s="698"/>
      <c r="I81" s="698"/>
      <c r="J81" s="698"/>
      <c r="K81" s="698"/>
      <c r="L81" s="698"/>
      <c r="M81" s="698"/>
      <c r="N81" s="698"/>
      <c r="O81" s="700"/>
      <c r="P81" s="701">
        <f t="shared" si="7"/>
        <v>2</v>
      </c>
      <c r="Q81" s="702">
        <f t="shared" si="5"/>
        <v>0</v>
      </c>
      <c r="R81" s="703">
        <f t="shared" si="6"/>
        <v>2</v>
      </c>
      <c r="S81" s="680" t="str">
        <f>IF(AND('Meal Sign In-Data Entry'!P81='CG-3123'!AR268,'Meal Sign In-Data Entry'!Q81='CG-3123'!AS268,'Meal Sign In-Data Entry'!A81='CG-3123'!AL268),IF(AND(P81=0,Q81=0),"","Y"),"N")</f>
        <v>Y</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43857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v>2</v>
      </c>
      <c r="D84" s="698"/>
      <c r="E84" s="698"/>
      <c r="F84" s="698"/>
      <c r="G84" s="699"/>
      <c r="H84" s="698"/>
      <c r="I84" s="698"/>
      <c r="J84" s="698"/>
      <c r="K84" s="698"/>
      <c r="L84" s="698"/>
      <c r="M84" s="698"/>
      <c r="N84" s="698"/>
      <c r="O84" s="700"/>
      <c r="P84" s="701">
        <f t="shared" si="7"/>
        <v>2</v>
      </c>
      <c r="Q84" s="702">
        <f t="shared" si="5"/>
        <v>0</v>
      </c>
      <c r="R84" s="703">
        <f t="shared" si="6"/>
        <v>2</v>
      </c>
      <c r="S84" s="680" t="str">
        <f>IF(AND('Meal Sign In-Data Entry'!P84='CG-3123'!AR271,'Meal Sign In-Data Entry'!Q84='CG-3123'!AS271,'Meal Sign In-Data Entry'!A84='CG-3123'!AL271),IF(AND(P84=0,Q84=0),"","Y"),"N")</f>
        <v>Y</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43858</v>
      </c>
      <c r="B86" s="681" t="s">
        <v>155</v>
      </c>
      <c r="C86" s="697">
        <v>2</v>
      </c>
      <c r="D86" s="698"/>
      <c r="E86" s="698"/>
      <c r="F86" s="698"/>
      <c r="G86" s="699"/>
      <c r="H86" s="698"/>
      <c r="I86" s="698"/>
      <c r="J86" s="698"/>
      <c r="K86" s="698"/>
      <c r="L86" s="698"/>
      <c r="M86" s="698"/>
      <c r="N86" s="698"/>
      <c r="O86" s="700"/>
      <c r="P86" s="701">
        <f t="shared" si="7"/>
        <v>2</v>
      </c>
      <c r="Q86" s="702">
        <f t="shared" si="5"/>
        <v>0</v>
      </c>
      <c r="R86" s="703">
        <f t="shared" si="6"/>
        <v>2</v>
      </c>
      <c r="S86" s="680" t="str">
        <f>IF(AND('Meal Sign In-Data Entry'!P86='CG-3123'!AR273,'Meal Sign In-Data Entry'!Q86='CG-3123'!AS273,'Meal Sign In-Data Entry'!A86='CG-3123'!AL273),IF(AND(P86=0,Q86=0),"","Y"),"N")</f>
        <v>Y</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43859</v>
      </c>
      <c r="B89" s="681" t="s">
        <v>155</v>
      </c>
      <c r="C89" s="697">
        <v>2</v>
      </c>
      <c r="D89" s="698"/>
      <c r="E89" s="698"/>
      <c r="F89" s="698"/>
      <c r="G89" s="699"/>
      <c r="H89" s="698"/>
      <c r="I89" s="698"/>
      <c r="J89" s="698"/>
      <c r="K89" s="698"/>
      <c r="L89" s="698"/>
      <c r="M89" s="698"/>
      <c r="N89" s="698"/>
      <c r="O89" s="700"/>
      <c r="P89" s="701">
        <f t="shared" si="7"/>
        <v>2</v>
      </c>
      <c r="Q89" s="702">
        <f t="shared" si="5"/>
        <v>0</v>
      </c>
      <c r="R89" s="703">
        <f t="shared" si="6"/>
        <v>2</v>
      </c>
      <c r="S89" s="680" t="str">
        <f>IF(AND('Meal Sign In-Data Entry'!P89='CG-3123'!AR276,'Meal Sign In-Data Entry'!Q89='CG-3123'!AS276,'Meal Sign In-Data Entry'!A89='CG-3123'!AL276),IF(AND(P89=0,Q89=0),"","Y"),"N")</f>
        <v>Y</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43860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43861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496</v>
      </c>
      <c r="C98" s="709">
        <f t="array" ref="C98">SUM(IF(B5:B97="Breakfast",C5:C97,0))</f>
        <v>28</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28</v>
      </c>
      <c r="Q98" s="710">
        <f t="array" ref="Q98">SUM(IF(B5:B97="Breakfast",Q5:Q97,0))</f>
        <v>0</v>
      </c>
      <c r="R98" s="711">
        <f t="array" ref="R98">SUM(IF(B5:B97="Breakfast",R5:R97,0))</f>
        <v>28</v>
      </c>
      <c r="S98" s="773"/>
    </row>
    <row r="99" spans="1:19" ht="13.5" thickBot="1" x14ac:dyDescent="0.25">
      <c r="A99" s="772"/>
      <c r="B99" s="683" t="s">
        <v>495</v>
      </c>
      <c r="C99" s="709">
        <f t="array" ref="C99">SUM(IF(B5:B97="Lunch",C5:C97,0))</f>
        <v>28</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28</v>
      </c>
      <c r="Q99" s="710">
        <f t="array" ref="Q99">SUM(IF(B5:B97="Lunch",Q5:Q97,0))</f>
        <v>0</v>
      </c>
      <c r="R99" s="711">
        <f t="array" ref="R99">SUM(IF(B5:B97="Lunch",R5:R97,0))</f>
        <v>28</v>
      </c>
      <c r="S99" s="773"/>
    </row>
    <row r="100" spans="1:19" ht="13.5" thickBot="1" x14ac:dyDescent="0.25">
      <c r="A100" s="772"/>
      <c r="B100" s="683" t="s">
        <v>497</v>
      </c>
      <c r="C100" s="709">
        <f t="array" ref="C100">SUM(IF(B5:B97="Dinner",C5:C97,0))</f>
        <v>14</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14</v>
      </c>
      <c r="Q100" s="710">
        <f t="array" ref="Q100">SUM(IF(B5:B97="Dinner",Q5:Q97,0))</f>
        <v>0</v>
      </c>
      <c r="R100" s="711">
        <f t="array" ref="R100">SUM(IF(B5:B97="Dinner",R5:R97,0))</f>
        <v>14</v>
      </c>
      <c r="S100" s="773"/>
    </row>
    <row r="101" spans="1:19" ht="13.5" thickBot="1" x14ac:dyDescent="0.25">
      <c r="B101" s="683" t="s">
        <v>418</v>
      </c>
      <c r="C101" s="709">
        <f t="shared" ref="C101:R101" si="8">SUM(C5:C97)</f>
        <v>70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70</v>
      </c>
      <c r="Q101" s="710">
        <f t="shared" si="8"/>
        <v>0</v>
      </c>
      <c r="R101" s="711">
        <f t="shared" si="8"/>
        <v>70</v>
      </c>
    </row>
  </sheetData>
  <sheetProtection algorithmName="SHA-512" hashValue="wdQPLPpvn9lVU/2UOlDNOZowTvFf0bvd1MRvC79FrnSMYexOuqDMYV3K6JbLY0QbEa099G3x8ClyvA6IS+sOiQ==" saltValue="AeMJcThZ3BT15XNzk5Usz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543</v>
      </c>
    </row>
    <row r="3" spans="1:1" x14ac:dyDescent="0.2">
      <c r="A3" t="s">
        <v>246</v>
      </c>
    </row>
    <row r="4" spans="1:1" x14ac:dyDescent="0.2">
      <c r="A4" t="s">
        <v>500</v>
      </c>
    </row>
    <row r="5" spans="1:1" x14ac:dyDescent="0.2">
      <c r="A5" t="s">
        <v>501</v>
      </c>
    </row>
    <row r="6" spans="1:1" x14ac:dyDescent="0.2">
      <c r="A6" t="s">
        <v>502</v>
      </c>
    </row>
    <row r="7" spans="1:1" x14ac:dyDescent="0.2">
      <c r="A7" t="s">
        <v>503</v>
      </c>
    </row>
    <row r="8" spans="1:1" x14ac:dyDescent="0.2">
      <c r="A8" t="s">
        <v>504</v>
      </c>
    </row>
    <row r="9" spans="1:1" x14ac:dyDescent="0.2">
      <c r="A9" t="s">
        <v>505</v>
      </c>
    </row>
    <row r="10" spans="1:1" x14ac:dyDescent="0.2">
      <c r="A10" t="s">
        <v>506</v>
      </c>
    </row>
    <row r="11" spans="1:1" x14ac:dyDescent="0.2">
      <c r="A11" t="s">
        <v>507</v>
      </c>
    </row>
    <row r="12" spans="1:1" x14ac:dyDescent="0.2">
      <c r="A12" t="s">
        <v>508</v>
      </c>
    </row>
    <row r="13" spans="1:1" x14ac:dyDescent="0.2">
      <c r="A13" t="s">
        <v>509</v>
      </c>
    </row>
    <row r="14" spans="1:1" x14ac:dyDescent="0.2">
      <c r="A14" t="s">
        <v>510</v>
      </c>
    </row>
    <row r="15" spans="1:1" x14ac:dyDescent="0.2">
      <c r="A15" t="s">
        <v>511</v>
      </c>
    </row>
    <row r="16" spans="1:1" x14ac:dyDescent="0.2">
      <c r="A16" t="s">
        <v>512</v>
      </c>
    </row>
    <row r="17" spans="1:1" x14ac:dyDescent="0.2">
      <c r="A17" t="s">
        <v>513</v>
      </c>
    </row>
    <row r="18" spans="1:1" x14ac:dyDescent="0.2">
      <c r="A18" t="s">
        <v>514</v>
      </c>
    </row>
    <row r="19" spans="1:1" x14ac:dyDescent="0.2">
      <c r="A19" t="s">
        <v>515</v>
      </c>
    </row>
    <row r="20" spans="1:1" x14ac:dyDescent="0.2">
      <c r="A20" t="s">
        <v>516</v>
      </c>
    </row>
    <row r="21" spans="1:1" x14ac:dyDescent="0.2">
      <c r="A21" t="s">
        <v>517</v>
      </c>
    </row>
    <row r="22" spans="1:1" x14ac:dyDescent="0.2">
      <c r="A22" t="s">
        <v>518</v>
      </c>
    </row>
    <row r="23" spans="1:1" x14ac:dyDescent="0.2">
      <c r="A23" t="s">
        <v>519</v>
      </c>
    </row>
    <row r="24" spans="1:1" x14ac:dyDescent="0.2">
      <c r="A24" t="s">
        <v>520</v>
      </c>
    </row>
    <row r="25" spans="1:1" x14ac:dyDescent="0.2">
      <c r="A25" t="s">
        <v>521</v>
      </c>
    </row>
    <row r="26" spans="1:1" x14ac:dyDescent="0.2">
      <c r="A26" t="s">
        <v>522</v>
      </c>
    </row>
    <row r="27" spans="1:1" x14ac:dyDescent="0.2">
      <c r="A27" t="s">
        <v>523</v>
      </c>
    </row>
    <row r="28" spans="1:1" x14ac:dyDescent="0.2">
      <c r="A28" t="s">
        <v>524</v>
      </c>
    </row>
    <row r="29" spans="1:1" x14ac:dyDescent="0.2">
      <c r="A29" t="s">
        <v>525</v>
      </c>
    </row>
    <row r="30" spans="1:1" x14ac:dyDescent="0.2">
      <c r="A30" t="s">
        <v>526</v>
      </c>
    </row>
    <row r="31" spans="1:1" x14ac:dyDescent="0.2">
      <c r="A31" t="s">
        <v>527</v>
      </c>
    </row>
    <row r="32" spans="1:1" x14ac:dyDescent="0.2">
      <c r="A32" t="s">
        <v>528</v>
      </c>
    </row>
    <row r="33" spans="1:1" x14ac:dyDescent="0.2">
      <c r="A33" t="s">
        <v>529</v>
      </c>
    </row>
    <row r="34" spans="1:1" x14ac:dyDescent="0.2">
      <c r="A34" t="s">
        <v>530</v>
      </c>
    </row>
    <row r="35" spans="1:1" x14ac:dyDescent="0.2">
      <c r="A35" t="s">
        <v>531</v>
      </c>
    </row>
    <row r="36" spans="1:1" x14ac:dyDescent="0.2">
      <c r="A36" t="s">
        <v>532</v>
      </c>
    </row>
    <row r="37" spans="1:1" x14ac:dyDescent="0.2">
      <c r="A37" t="s">
        <v>503</v>
      </c>
    </row>
    <row r="38" spans="1:1" x14ac:dyDescent="0.2">
      <c r="A38" t="s">
        <v>504</v>
      </c>
    </row>
    <row r="39" spans="1:1" x14ac:dyDescent="0.2">
      <c r="A39" t="s">
        <v>533</v>
      </c>
    </row>
    <row r="40" spans="1:1" x14ac:dyDescent="0.2">
      <c r="A40" t="s">
        <v>534</v>
      </c>
    </row>
    <row r="41" spans="1:1" x14ac:dyDescent="0.2">
      <c r="A41" t="s">
        <v>535</v>
      </c>
    </row>
    <row r="42" spans="1:1" x14ac:dyDescent="0.2">
      <c r="A42" t="s">
        <v>508</v>
      </c>
    </row>
    <row r="43" spans="1:1" x14ac:dyDescent="0.2">
      <c r="A43" t="s">
        <v>509</v>
      </c>
    </row>
    <row r="44" spans="1:1" x14ac:dyDescent="0.2">
      <c r="A44" t="s">
        <v>510</v>
      </c>
    </row>
    <row r="45" spans="1:1" x14ac:dyDescent="0.2">
      <c r="A45" t="s">
        <v>511</v>
      </c>
    </row>
    <row r="46" spans="1:1" x14ac:dyDescent="0.2">
      <c r="A46" t="s">
        <v>512</v>
      </c>
    </row>
    <row r="47" spans="1:1" x14ac:dyDescent="0.2">
      <c r="A47" t="s">
        <v>513</v>
      </c>
    </row>
    <row r="48" spans="1:1" x14ac:dyDescent="0.2">
      <c r="A48" t="s">
        <v>514</v>
      </c>
    </row>
    <row r="49" spans="1:1" x14ac:dyDescent="0.2">
      <c r="A49" t="s">
        <v>515</v>
      </c>
    </row>
    <row r="50" spans="1:1" x14ac:dyDescent="0.2">
      <c r="A50" t="s">
        <v>516</v>
      </c>
    </row>
    <row r="51" spans="1:1" x14ac:dyDescent="0.2">
      <c r="A51" t="s">
        <v>517</v>
      </c>
    </row>
    <row r="52" spans="1:1" x14ac:dyDescent="0.2">
      <c r="A52" t="s">
        <v>518</v>
      </c>
    </row>
    <row r="53" spans="1:1" x14ac:dyDescent="0.2">
      <c r="A53" t="s">
        <v>519</v>
      </c>
    </row>
    <row r="54" spans="1:1" x14ac:dyDescent="0.2">
      <c r="A54" t="s">
        <v>520</v>
      </c>
    </row>
    <row r="55" spans="1:1" x14ac:dyDescent="0.2">
      <c r="A55" t="s">
        <v>521</v>
      </c>
    </row>
    <row r="56" spans="1:1" x14ac:dyDescent="0.2">
      <c r="A56" t="s">
        <v>522</v>
      </c>
    </row>
    <row r="57" spans="1:1" x14ac:dyDescent="0.2">
      <c r="A57" t="s">
        <v>536</v>
      </c>
    </row>
    <row r="58" spans="1:1" x14ac:dyDescent="0.2">
      <c r="A58" t="s">
        <v>537</v>
      </c>
    </row>
    <row r="59" spans="1:1" x14ac:dyDescent="0.2">
      <c r="A59" t="s">
        <v>538</v>
      </c>
    </row>
    <row r="60" spans="1:1" x14ac:dyDescent="0.2">
      <c r="A60" t="s">
        <v>539</v>
      </c>
    </row>
    <row r="61" spans="1:1" x14ac:dyDescent="0.2">
      <c r="A61" t="s">
        <v>503</v>
      </c>
    </row>
    <row r="62" spans="1:1" x14ac:dyDescent="0.2">
      <c r="A62" t="s">
        <v>504</v>
      </c>
    </row>
    <row r="63" spans="1:1" x14ac:dyDescent="0.2">
      <c r="A63" t="s">
        <v>533</v>
      </c>
    </row>
    <row r="64" spans="1:1" x14ac:dyDescent="0.2">
      <c r="A64" t="s">
        <v>534</v>
      </c>
    </row>
    <row r="65" spans="1:1" x14ac:dyDescent="0.2">
      <c r="A65" t="s">
        <v>535</v>
      </c>
    </row>
    <row r="66" spans="1:1" x14ac:dyDescent="0.2">
      <c r="A66" t="s">
        <v>508</v>
      </c>
    </row>
    <row r="67" spans="1:1" x14ac:dyDescent="0.2">
      <c r="A67" t="s">
        <v>509</v>
      </c>
    </row>
    <row r="68" spans="1:1" x14ac:dyDescent="0.2">
      <c r="A68" t="s">
        <v>510</v>
      </c>
    </row>
    <row r="69" spans="1:1" x14ac:dyDescent="0.2">
      <c r="A69" t="s">
        <v>511</v>
      </c>
    </row>
    <row r="70" spans="1:1" x14ac:dyDescent="0.2">
      <c r="A70" t="s">
        <v>512</v>
      </c>
    </row>
    <row r="71" spans="1:1" x14ac:dyDescent="0.2">
      <c r="A71" t="s">
        <v>513</v>
      </c>
    </row>
    <row r="72" spans="1:1" x14ac:dyDescent="0.2">
      <c r="A72" t="s">
        <v>514</v>
      </c>
    </row>
    <row r="73" spans="1:1" x14ac:dyDescent="0.2">
      <c r="A73" t="s">
        <v>515</v>
      </c>
    </row>
    <row r="74" spans="1:1" x14ac:dyDescent="0.2">
      <c r="A74" t="s">
        <v>516</v>
      </c>
    </row>
    <row r="75" spans="1:1" x14ac:dyDescent="0.2">
      <c r="A75" t="s">
        <v>517</v>
      </c>
    </row>
    <row r="76" spans="1:1" x14ac:dyDescent="0.2">
      <c r="A76" t="s">
        <v>518</v>
      </c>
    </row>
    <row r="77" spans="1:1" x14ac:dyDescent="0.2">
      <c r="A77" t="s">
        <v>519</v>
      </c>
    </row>
    <row r="78" spans="1:1" x14ac:dyDescent="0.2">
      <c r="A78" t="s">
        <v>520</v>
      </c>
    </row>
    <row r="79" spans="1:1" x14ac:dyDescent="0.2">
      <c r="A79" t="s">
        <v>521</v>
      </c>
    </row>
    <row r="80" spans="1:1" x14ac:dyDescent="0.2">
      <c r="A80" t="s">
        <v>522</v>
      </c>
    </row>
    <row r="81" spans="1:1" x14ac:dyDescent="0.2">
      <c r="A81" t="s">
        <v>536</v>
      </c>
    </row>
    <row r="82" spans="1:1" x14ac:dyDescent="0.2">
      <c r="A82" t="s">
        <v>537</v>
      </c>
    </row>
    <row r="83" spans="1:1" x14ac:dyDescent="0.2">
      <c r="A83" t="s">
        <v>538</v>
      </c>
    </row>
    <row r="84" spans="1:1" x14ac:dyDescent="0.2">
      <c r="A84" t="s">
        <v>539</v>
      </c>
    </row>
    <row r="85" spans="1:1" x14ac:dyDescent="0.2">
      <c r="A85" t="s">
        <v>503</v>
      </c>
    </row>
    <row r="86" spans="1:1" x14ac:dyDescent="0.2">
      <c r="A86" t="s">
        <v>504</v>
      </c>
    </row>
    <row r="87" spans="1:1" x14ac:dyDescent="0.2">
      <c r="A87" t="s">
        <v>533</v>
      </c>
    </row>
    <row r="88" spans="1:1" x14ac:dyDescent="0.2">
      <c r="A88" t="s">
        <v>534</v>
      </c>
    </row>
    <row r="89" spans="1:1" x14ac:dyDescent="0.2">
      <c r="A89" t="s">
        <v>535</v>
      </c>
    </row>
    <row r="90" spans="1:1" x14ac:dyDescent="0.2">
      <c r="A90" t="s">
        <v>508</v>
      </c>
    </row>
    <row r="91" spans="1:1" x14ac:dyDescent="0.2">
      <c r="A91" t="s">
        <v>509</v>
      </c>
    </row>
    <row r="92" spans="1:1" x14ac:dyDescent="0.2">
      <c r="A92" t="s">
        <v>510</v>
      </c>
    </row>
    <row r="93" spans="1:1" x14ac:dyDescent="0.2">
      <c r="A93" t="s">
        <v>511</v>
      </c>
    </row>
    <row r="94" spans="1:1" x14ac:dyDescent="0.2">
      <c r="A94" t="s">
        <v>512</v>
      </c>
    </row>
    <row r="95" spans="1:1" x14ac:dyDescent="0.2">
      <c r="A95" t="s">
        <v>513</v>
      </c>
    </row>
    <row r="96" spans="1:1" x14ac:dyDescent="0.2">
      <c r="A96" t="s">
        <v>514</v>
      </c>
    </row>
    <row r="97" spans="1:1" x14ac:dyDescent="0.2">
      <c r="A97" t="s">
        <v>515</v>
      </c>
    </row>
    <row r="98" spans="1:1" x14ac:dyDescent="0.2">
      <c r="A98" t="s">
        <v>516</v>
      </c>
    </row>
    <row r="99" spans="1:1" x14ac:dyDescent="0.2">
      <c r="A99" t="s">
        <v>517</v>
      </c>
    </row>
    <row r="100" spans="1:1" x14ac:dyDescent="0.2">
      <c r="A100" t="s">
        <v>518</v>
      </c>
    </row>
    <row r="101" spans="1:1" x14ac:dyDescent="0.2">
      <c r="A101" t="s">
        <v>519</v>
      </c>
    </row>
    <row r="102" spans="1:1" x14ac:dyDescent="0.2">
      <c r="A102" t="s">
        <v>520</v>
      </c>
    </row>
    <row r="103" spans="1:1" x14ac:dyDescent="0.2">
      <c r="A103" t="s">
        <v>521</v>
      </c>
    </row>
    <row r="104" spans="1:1" x14ac:dyDescent="0.2">
      <c r="A104" t="s">
        <v>522</v>
      </c>
    </row>
    <row r="105" spans="1:1" x14ac:dyDescent="0.2">
      <c r="A105" t="s">
        <v>536</v>
      </c>
    </row>
    <row r="106" spans="1:1" x14ac:dyDescent="0.2">
      <c r="A106" t="s">
        <v>537</v>
      </c>
    </row>
    <row r="107" spans="1:1" x14ac:dyDescent="0.2">
      <c r="A107" t="s">
        <v>538</v>
      </c>
    </row>
    <row r="108" spans="1:1" x14ac:dyDescent="0.2">
      <c r="A108" t="s">
        <v>539</v>
      </c>
    </row>
    <row r="109" spans="1:1" x14ac:dyDescent="0.2">
      <c r="A109" t="s">
        <v>540</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DC3HDHFYPPD6-267475027-13</_dlc_DocId>
    <_dlc_DocIdUrl xmlns="b9d87d8e-2e07-46b2-92a5-8b8b5755d768">
      <Url>https://cg.portal.uscg.mil/communities/erats/CS/FSO-PVA FOT/_layouts/DocIdRedir.aspx?ID=DC3HDHFYPPD6-267475027-13</Url>
      <Description>DC3HDHFYPPD6-267475027-13</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B66A29369663F41ABFEC720799F8B33" ma:contentTypeVersion="0" ma:contentTypeDescription="Create a new document." ma:contentTypeScope="" ma:versionID="7c5aa5614b92e7ba0d0d9e711fb09e4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schemas.microsoft.com/office/infopath/2007/PartnerControls"/>
    <ds:schemaRef ds:uri="http://purl.org/dc/elements/1.1/"/>
    <ds:schemaRef ds:uri="http://schemas.openxmlformats.org/package/2006/metadata/core-properties"/>
    <ds:schemaRef ds:uri="http://purl.org/dc/terms/"/>
    <ds:schemaRef ds:uri="http://schemas.microsoft.com/office/2006/documentManagement/types"/>
    <ds:schemaRef ds:uri="b9d87d8e-2e07-46b2-92a5-8b8b5755d768"/>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403281F2-7337-47D6-BF86-EE128EFD03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2020-05-13T17:48:21Z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0x010100FB66A29369663F41ABFEC720799F8B33</vt:lpwstr>
  </property>
  <property fmtid="{D5CDD505-2E9C-101B-9397-08002B2CF9AE}" pid="3" name="_dlc_DocIdItemGuid">
    <vt:lpwstr>c8823a32-0ef6-4ba1-9159-24de2b6b91a7</vt:lpwstr>
  </property>
  <property fmtid="{D5CDD505-2E9C-101B-9397-08002B2CF9AE}" pid="4" name="Order">
    <vt:r8>6800</vt:r8>
  </property>
</Properties>
</file>