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3\U11L1_FSO Relief\"/>
    </mc:Choice>
  </mc:AlternateContent>
  <bookViews>
    <workbookView xWindow="-105" yWindow="-105" windowWidth="16665" windowHeight="8865"/>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s="1"/>
  <c r="J100" i="217" a="1"/>
  <c r="J100" i="217"/>
  <c r="I100" i="217" a="1"/>
  <c r="I100" i="217" s="1"/>
  <c r="H100" i="217" a="1"/>
  <c r="H100" i="217"/>
  <c r="G100" i="217" a="1"/>
  <c r="G100" i="217" s="1"/>
  <c r="F100" i="217" a="1"/>
  <c r="F100" i="217" s="1"/>
  <c r="E100" i="217" a="1"/>
  <c r="E100" i="217" s="1"/>
  <c r="C100" i="217" a="1"/>
  <c r="C100" i="217" s="1"/>
  <c r="D100" i="217" a="1"/>
  <c r="D100" i="217"/>
  <c r="O99" i="217" a="1"/>
  <c r="O99" i="217" s="1"/>
  <c r="N99" i="217" a="1"/>
  <c r="N99" i="217" s="1"/>
  <c r="M99" i="217" a="1"/>
  <c r="M99" i="217" s="1"/>
  <c r="L99" i="217" a="1"/>
  <c r="L99" i="217" s="1"/>
  <c r="K99" i="217" a="1"/>
  <c r="K99" i="217"/>
  <c r="J99" i="217" a="1"/>
  <c r="J99" i="217" s="1"/>
  <c r="I99" i="217" a="1"/>
  <c r="I99" i="217" s="1"/>
  <c r="H99" i="217" a="1"/>
  <c r="H99" i="217" s="1"/>
  <c r="G99" i="217" a="1"/>
  <c r="G99" i="217" s="1"/>
  <c r="F99" i="217" a="1"/>
  <c r="F99" i="217" s="1"/>
  <c r="E99" i="217" a="1"/>
  <c r="E99" i="217"/>
  <c r="D99" i="217" a="1"/>
  <c r="D99" i="217" s="1"/>
  <c r="O98" i="217" a="1"/>
  <c r="O98" i="217" s="1"/>
  <c r="N98" i="217" a="1"/>
  <c r="N98" i="217" s="1"/>
  <c r="M98" i="217" a="1"/>
  <c r="M98" i="217" s="1"/>
  <c r="L98" i="217" a="1"/>
  <c r="L98" i="217"/>
  <c r="K98" i="217" a="1"/>
  <c r="K98" i="217" s="1"/>
  <c r="J98" i="217" a="1"/>
  <c r="J98" i="217" s="1"/>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29" i="3" l="1"/>
  <c r="D28" i="3"/>
  <c r="D30" i="3"/>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E55" i="3"/>
  <c r="AI55" i="3"/>
  <c r="AA219" i="3"/>
  <c r="AH55" i="3"/>
  <c r="AT38" i="3"/>
  <c r="AU38" i="3"/>
  <c r="V94" i="3" s="1"/>
  <c r="AD95" i="3"/>
  <c r="AK10" i="3"/>
  <c r="AX46" i="3" s="1"/>
  <c r="AH87" i="3" l="1"/>
  <c r="AG87" i="3"/>
  <c r="AD58" i="3"/>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8" i="3" l="1"/>
  <c r="O28" i="3" s="1"/>
  <c r="M29" i="3"/>
  <c r="O29" i="3" s="1"/>
  <c r="O34" i="3" s="1"/>
  <c r="M30" i="3"/>
  <c r="O30" i="3" s="1"/>
  <c r="Z24" i="3"/>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30" i="3" l="1"/>
  <c r="R30" i="3" s="1"/>
  <c r="P28" i="3"/>
  <c r="P29" i="3"/>
  <c r="R29" i="3" s="1"/>
  <c r="R28" i="3"/>
  <c r="Z39" i="3"/>
  <c r="AL34" i="3"/>
  <c r="AL72" i="3" s="1"/>
  <c r="AL110" i="3" s="1"/>
  <c r="AL148" i="3" s="1"/>
  <c r="R34" i="3" l="1"/>
  <c r="Z40" i="3"/>
  <c r="AL35" i="3"/>
  <c r="AL73" i="3" s="1"/>
  <c r="AL111" i="3" s="1"/>
  <c r="AL149" i="3" s="1"/>
  <c r="J14" i="3" l="1"/>
  <c r="G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30" i="3" l="1"/>
  <c r="G28" i="3"/>
  <c r="G29" i="3"/>
  <c r="I29" i="3"/>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30" i="3" l="1"/>
  <c r="S28" i="3"/>
  <c r="U28" i="3" s="1"/>
  <c r="S29" i="3"/>
  <c r="U29" i="3" s="1"/>
  <c r="I34" i="3"/>
  <c r="U30" i="3"/>
  <c r="BO75" i="18"/>
  <c r="BO114" i="18" s="1"/>
  <c r="U34" i="3" l="1"/>
</calcChain>
</file>

<file path=xl/sharedStrings.xml><?xml version="1.0" encoding="utf-8"?>
<sst xmlns="http://schemas.openxmlformats.org/spreadsheetml/2006/main" count="2816" uniqueCount="570">
  <si>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</si>
  <si>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</si>
  <si>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</si>
  <si>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</si>
  <si>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</si>
  <si>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</si>
  <si>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</si>
  <si>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</si>
  <si>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</si>
  <si>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</si>
  <si>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</si>
  <si>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</si>
  <si>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</si>
  <si>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</si>
  <si>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</si>
  <si>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</si>
  <si>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</si>
  <si>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</si>
  <si>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</si>
  <si>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</si>
  <si>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</si>
  <si>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</si>
  <si>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</si>
  <si>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</si>
  <si>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</si>
  <si>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</si>
  <si>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</si>
  <si>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</si>
  <si>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</si>
  <si>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</si>
  <si>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</si>
  <si>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</si>
  <si>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</si>
  <si>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</si>
  <si>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</si>
  <si>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</si>
  <si>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</si>
  <si>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</si>
  <si>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</si>
  <si>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</si>
  <si>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</si>
  <si>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</si>
  <si>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</si>
  <si>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</si>
  <si>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</si>
  <si>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</si>
  <si>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</si>
  <si>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</si>
  <si>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</si>
  <si>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</si>
  <si>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</si>
  <si>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</si>
  <si>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</si>
  <si>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</si>
  <si>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</si>
  <si>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</si>
  <si>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</si>
  <si>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</si>
  <si>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</si>
  <si>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</si>
  <si>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</si>
  <si>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</si>
  <si>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</si>
  <si>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</si>
  <si>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</si>
  <si>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</si>
  <si>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</si>
  <si>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</si>
  <si>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</si>
  <si>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</si>
  <si>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</si>
  <si>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</si>
  <si>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</si>
  <si>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</si>
  <si>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</si>
  <si>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</si>
  <si>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</si>
  <si>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</si>
  <si>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</si>
  <si>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</si>
  <si>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</si>
  <si>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</si>
  <si>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</si>
  <si>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</si>
  <si>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</si>
  <si>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</si>
  <si>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</si>
  <si>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</si>
  <si>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</si>
  <si>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</si>
  <si>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</si>
  <si>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</si>
  <si>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</si>
  <si>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</si>
  <si>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</si>
  <si>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</si>
  <si>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</si>
  <si>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</si>
  <si>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</si>
  <si>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</si>
  <si>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</si>
  <si>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</si>
  <si>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</si>
  <si>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</si>
  <si>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</si>
  <si>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</si>
  <si>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</si>
  <si>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</si>
  <si>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</si>
  <si>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</si>
  <si>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</si>
  <si>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</si>
  <si>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</si>
  <si>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</si>
  <si>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</si>
  <si>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</si>
  <si>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</si>
  <si>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</si>
  <si>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</si>
  <si>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</si>
  <si>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</si>
  <si>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</si>
  <si>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</si>
  <si>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</si>
  <si>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</si>
  <si>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</si>
  <si>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</si>
  <si>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</si>
  <si>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</si>
  <si>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</si>
  <si>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</si>
  <si>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</si>
  <si>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</si>
  <si>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</si>
  <si>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</si>
  <si>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</si>
  <si>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</si>
  <si>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</si>
  <si>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</si>
  <si>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</si>
  <si>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</si>
  <si>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</si>
  <si>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</si>
  <si>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</si>
  <si>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</si>
  <si>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</si>
  <si>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</si>
  <si>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</si>
  <si>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</si>
  <si>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</si>
  <si>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</si>
  <si>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</si>
  <si>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</si>
  <si>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</si>
  <si>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</si>
  <si>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</si>
  <si>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</si>
  <si>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</si>
  <si>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</si>
  <si>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</si>
  <si>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</si>
  <si>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</si>
  <si>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</si>
  <si>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</si>
  <si>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</si>
  <si>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</si>
  <si>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</si>
  <si>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</si>
  <si>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</si>
  <si>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</si>
  <si>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</si>
  <si>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</si>
  <si>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</si>
  <si>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</si>
  <si>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</si>
  <si>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</si>
  <si>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</si>
  <si>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</si>
  <si>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</si>
  <si>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</si>
  <si>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</si>
  <si>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</si>
  <si>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</si>
  <si>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</si>
  <si>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</si>
  <si>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</si>
  <si>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</si>
  <si>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</si>
  <si>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</si>
  <si>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</si>
  <si>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</si>
  <si>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</si>
  <si>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</si>
  <si>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</si>
  <si>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</si>
  <si>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</si>
  <si>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</si>
  <si>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</si>
  <si>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</si>
  <si>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</si>
  <si>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</si>
  <si>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</si>
  <si>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</si>
  <si>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</si>
  <si>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</si>
  <si>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</si>
  <si>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</si>
  <si>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</si>
  <si>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</si>
  <si>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</si>
  <si>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</si>
  <si>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</si>
  <si>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</si>
  <si>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</si>
  <si>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</si>
  <si>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</si>
  <si>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</si>
  <si>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</si>
  <si>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</si>
  <si>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</si>
  <si>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</si>
  <si>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</si>
  <si>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</si>
  <si>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</si>
  <si>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</si>
  <si>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</si>
  <si>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</si>
  <si>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</si>
  <si>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</si>
  <si>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</si>
  <si>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</si>
  <si>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</si>
  <si>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</si>
  <si>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</si>
  <si>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</si>
  <si>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</si>
  <si>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</si>
  <si>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</si>
  <si>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</si>
  <si>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</si>
  <si>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</si>
  <si>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</si>
  <si>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</si>
  <si>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</si>
  <si>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</si>
  <si>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</si>
  <si>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</si>
  <si>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</si>
  <si>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</si>
  <si>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</si>
  <si>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</si>
  <si>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</si>
  <si>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</si>
  <si>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</si>
  <si>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</si>
  <si>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</si>
  <si>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</si>
  <si>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</si>
  <si>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</si>
  <si>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</si>
  <si>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</si>
  <si>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</si>
  <si>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</si>
  <si>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</si>
  <si>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</si>
  <si>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</si>
  <si>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</si>
  <si>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</si>
  <si>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</si>
  <si>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</si>
  <si>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</si>
  <si>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</si>
  <si>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</si>
  <si>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</si>
  <si>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</si>
  <si>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</si>
  <si>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</si>
  <si>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</si>
  <si>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</si>
  <si>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</si>
  <si>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</si>
  <si>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</si>
  <si>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</si>
  <si>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</si>
  <si>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</si>
  <si>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</si>
  <si>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</si>
  <si>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</si>
  <si>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</si>
  <si>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</si>
  <si>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</si>
  <si>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</si>
  <si>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</si>
  <si>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</si>
  <si>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</si>
  <si>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</si>
  <si>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</si>
  <si>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</si>
  <si>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</si>
  <si>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</si>
  <si>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</si>
  <si>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</si>
  <si>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</si>
  <si>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</si>
  <si>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</si>
  <si>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</si>
  <si>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</si>
  <si>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</si>
  <si>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</si>
  <si>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</si>
  <si>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</si>
  <si>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</si>
  <si>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</si>
  <si>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</si>
  <si>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</si>
  <si>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</si>
  <si>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</si>
  <si>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</si>
  <si>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</si>
  <si>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</si>
  <si>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</si>
  <si>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</si>
  <si>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</si>
  <si>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</si>
  <si>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</si>
  <si>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</si>
  <si>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</si>
  <si>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</si>
  <si>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</si>
  <si>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</si>
  <si>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</si>
  <si>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</si>
  <si>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</si>
  <si>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</si>
  <si>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</si>
  <si>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</si>
  <si>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</si>
  <si>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</si>
  <si>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</si>
  <si>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</si>
  <si>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</si>
  <si>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</si>
  <si>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</si>
  <si>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</si>
  <si>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</si>
  <si>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</si>
  <si>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</si>
  <si>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</si>
  <si>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</si>
  <si>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</si>
  <si>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</si>
  <si>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</si>
  <si>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</si>
  <si>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</si>
  <si>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</si>
  <si>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</si>
  <si>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</si>
  <si>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</si>
  <si>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</si>
  <si>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</si>
  <si>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</si>
  <si>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</si>
  <si>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</si>
  <si>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</si>
  <si>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</si>
  <si>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</si>
  <si>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</si>
  <si>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</si>
  <si>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</si>
  <si>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</si>
  <si>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</si>
  <si>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</si>
  <si>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</si>
  <si>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</si>
  <si>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</si>
  <si>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</si>
  <si>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</si>
  <si>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</si>
  <si>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</si>
  <si>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</si>
  <si>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</si>
  <si>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</si>
  <si>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</si>
  <si>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</si>
  <si>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</si>
  <si>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</si>
  <si>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</si>
  <si>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</si>
  <si>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</si>
  <si>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</si>
  <si>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</si>
  <si>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</si>
  <si>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</si>
  <si>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</si>
  <si>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</si>
  <si>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</si>
  <si>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</si>
  <si>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</si>
  <si>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</si>
  <si>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</si>
  <si>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</si>
  <si>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</si>
  <si>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</si>
  <si>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</si>
  <si>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</si>
  <si>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</si>
  <si>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</si>
  <si>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</si>
  <si>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</si>
  <si>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</si>
  <si>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</si>
  <si>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</si>
  <si>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</si>
  <si>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</si>
  <si>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</si>
  <si>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</si>
  <si>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</si>
  <si>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</si>
  <si>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</si>
  <si>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</si>
  <si>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</si>
  <si>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</si>
  <si>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</si>
  <si>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</si>
  <si>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</si>
  <si>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</si>
  <si>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</si>
  <si>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</si>
  <si>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</si>
  <si>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</si>
  <si>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</si>
  <si>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</si>
  <si>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</si>
  <si>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</si>
  <si>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</si>
  <si>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</si>
  <si>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</si>
  <si>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</si>
  <si>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</si>
  <si>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</si>
  <si>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</si>
  <si>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</si>
  <si>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</si>
  <si>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</si>
  <si>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</si>
  <si>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</si>
  <si>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</si>
  <si>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</si>
  <si>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</si>
  <si>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</si>
  <si>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</si>
  <si>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</si>
  <si>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</si>
  <si>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</si>
  <si>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</si>
  <si>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</si>
  <si>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</si>
  <si>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</si>
  <si>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</si>
  <si>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</si>
  <si>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</si>
  <si>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</si>
  <si>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</si>
  <si>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</si>
  <si>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</si>
  <si>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</si>
  <si>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</si>
  <si>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</si>
  <si>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</si>
  <si>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</si>
  <si>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</si>
  <si>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</si>
  <si>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</si>
  <si>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</si>
  <si>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</si>
  <si>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</si>
  <si>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</si>
  <si>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</si>
  <si>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</si>
  <si>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</si>
  <si>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</si>
  <si>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</si>
  <si>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</si>
  <si>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</si>
  <si>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</si>
  <si>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</si>
  <si>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</si>
  <si>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</si>
  <si>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</si>
  <si>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</si>
  <si>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</si>
  <si>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</si>
  <si>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</si>
  <si>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</si>
  <si>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</si>
  <si>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</si>
  <si>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</si>
  <si>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</si>
  <si>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</si>
  <si>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</si>
  <si>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</si>
  <si>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</si>
  <si>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</si>
  <si>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</si>
  <si>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</si>
  <si>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</si>
  <si>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</si>
  <si>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</si>
  <si>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</si>
  <si>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</si>
  <si>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</si>
  <si>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</si>
  <si>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</si>
  <si>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</si>
  <si>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</si>
  <si>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</si>
  <si>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</si>
  <si>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</si>
  <si>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</si>
  <si>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</si>
  <si>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</si>
  <si>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</si>
  <si>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</si>
  <si>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</si>
  <si>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</si>
  <si>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</si>
  <si>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</si>
  <si>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</si>
  <si>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</si>
  <si>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</si>
  <si>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</si>
  <si>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</si>
  <si>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</si>
  <si>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</si>
  <si>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</si>
  <si>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</si>
  <si>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</si>
  <si>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</si>
  <si>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</si>
  <si>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</si>
  <si>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</si>
  <si>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</si>
  <si>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</si>
  <si>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</si>
  <si>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</si>
  <si>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</si>
  <si>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</si>
  <si>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</si>
  <si>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</si>
  <si>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</si>
  <si>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</si>
  <si>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</si>
  <si>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</si>
  <si>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</si>
  <si>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</si>
  <si>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</si>
  <si>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</si>
  <si>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</si>
  <si>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USCGC Pacific</t>
  </si>
  <si>
    <t>Safeway</t>
  </si>
  <si>
    <t>Publix</t>
  </si>
  <si>
    <t>Sams Club</t>
  </si>
  <si>
    <t>32201111B0740001</t>
  </si>
  <si>
    <t>Winn Dixie</t>
  </si>
  <si>
    <t>32202222B0750001</t>
  </si>
  <si>
    <t>32203333B0750002</t>
  </si>
  <si>
    <t>32204444B0810001</t>
  </si>
  <si>
    <t>32205555B0810002</t>
  </si>
  <si>
    <t>32206666B0870001</t>
  </si>
  <si>
    <t xml:space="preserve">
LINE 15 - 372 SIK RATIONS CLAIMED
LINE18 - 20.4 RATIONS SOLD TO OFFICERS
LINE 39 - $241.20 TO BE COLLECTED FOR MEAL SALES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</si>
</sst>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a:extLst>
            <a:ext uri="{FF2B5EF4-FFF2-40B4-BE49-F238E27FC236}">
              <a16:creationId xmlns:a16="http://schemas.microsoft.com/office/drawing/2014/main" id="{00000000-0008-0000-0300-0000C0750100}"/>
            </a:ext>
          </a:extLst>
        </xdr:cNvPr>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a:extLst>
            <a:ext uri="{FF2B5EF4-FFF2-40B4-BE49-F238E27FC236}">
              <a16:creationId xmlns:a16="http://schemas.microsoft.com/office/drawing/2014/main" id="{00000000-0008-0000-0300-0000C1750100}"/>
            </a:ext>
          </a:extLst>
        </xdr:cNvPr>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a:extLst>
            <a:ext uri="{FF2B5EF4-FFF2-40B4-BE49-F238E27FC236}">
              <a16:creationId xmlns:a16="http://schemas.microsoft.com/office/drawing/2014/main" id="{00000000-0008-0000-0300-0000C3750100}"/>
            </a:ext>
          </a:extLst>
        </xdr:cNvPr>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a:extLst>
            <a:ext uri="{FF2B5EF4-FFF2-40B4-BE49-F238E27FC236}">
              <a16:creationId xmlns:a16="http://schemas.microsoft.com/office/drawing/2014/main" id="{00000000-0008-0000-0300-0000C4750100}"/>
            </a:ext>
          </a:extLst>
        </xdr:cNvPr>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a:extLst>
            <a:ext uri="{FF2B5EF4-FFF2-40B4-BE49-F238E27FC236}">
              <a16:creationId xmlns:a16="http://schemas.microsoft.com/office/drawing/2014/main" id="{00000000-0008-0000-0300-0000C6750100}"/>
            </a:ext>
          </a:extLst>
        </xdr:cNvPr>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a:extLst>
            <a:ext uri="{FF2B5EF4-FFF2-40B4-BE49-F238E27FC236}">
              <a16:creationId xmlns:a16="http://schemas.microsoft.com/office/drawing/2014/main" id="{00000000-0008-0000-0300-0000C7750100}"/>
            </a:ext>
          </a:extLst>
        </xdr:cNvPr>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a:extLst>
            <a:ext uri="{FF2B5EF4-FFF2-40B4-BE49-F238E27FC236}">
              <a16:creationId xmlns:a16="http://schemas.microsoft.com/office/drawing/2014/main" id="{00000000-0008-0000-0400-000001140000}"/>
            </a:ext>
          </a:extLst>
        </xdr:cNvPr>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a:extLst>
            <a:ext uri="{FF2B5EF4-FFF2-40B4-BE49-F238E27FC236}">
              <a16:creationId xmlns:a16="http://schemas.microsoft.com/office/drawing/2014/main" id="{00000000-0008-0000-0400-000002140000}"/>
            </a:ext>
          </a:extLst>
        </xdr:cNvPr>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5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5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500-000004000000}"/>
            </a:ext>
          </a:extLst>
        </xdr:cNvPr>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500-00000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500-00000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500-00000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500-00000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500-00000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500-00000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500-00000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500-00000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500-00000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500-00000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500-00000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500-00001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500-00001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500-00001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500-00001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500-00001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500-00001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500-00001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500-00001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500-00001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500-00001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500-00001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500-00001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500-00001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500-00001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500-00001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500-00001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500-00002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500-00002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500-00002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500-00002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500-00002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500-00002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500-00002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500-00002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500-00002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500-00002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500-00002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500-00002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500-00002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500-00002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500-00002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500-00002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500-00003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500-00003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500-00003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500-00003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500-00003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500-00003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500-00003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500-00003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500-00003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500-00003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500-00003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500-00003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500-00003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500-00003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500-00003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500-00003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500-00004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500-00004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500-00004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500-00004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500-00004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500-00004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500-00004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500-00004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500-00004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500-00004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500-00004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500-00004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500-00004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500-00004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500-00004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500-00004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500-00005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500-00005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500-00005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500-00005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500-00005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500-00005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500-00005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500-00005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500-00005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500-00005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500-00005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500-00005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500-00005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500-00005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500-00005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500-00005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500-00006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500-00006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500-00006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500-00006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500-00006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500-00006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500-00006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500-00006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500-00006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500-000069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500-00006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500-00006B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500-00006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500-00006D000000}"/>
            </a:ext>
          </a:extLst>
        </xdr:cNvPr>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a:extLst>
            <a:ext uri="{FF2B5EF4-FFF2-40B4-BE49-F238E27FC236}">
              <a16:creationId xmlns:a16="http://schemas.microsoft.com/office/drawing/2014/main" id="{00000000-0008-0000-0500-00006E000000}"/>
            </a:ext>
          </a:extLst>
        </xdr:cNvPr>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500-00006F000000}"/>
            </a:ext>
          </a:extLst>
        </xdr:cNvPr>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500-00007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500-00007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500-00007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500-00007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500-00007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500-00007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500-00007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500-00007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500-00007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500-00007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500-00007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500-00007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500-00007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500-00007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500-00007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500-00007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500-00008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500-00008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500-00008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500-00008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500-00008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500-00008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500-00008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500-00008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500-00008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500-00008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500-00008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500-00008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500-00008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500-00008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500-00008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500-00008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500-00009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500-00009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500-00009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500-00009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500-00009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500-00009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500-00009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500-00009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500-00009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500-00009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500-00009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500-00009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500-00009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500-00009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500-00009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500-00009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500-0000A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500-0000A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500-0000A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500-0000A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500-0000A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500-0000A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500-0000A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500-0000A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500-0000A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500-0000A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500-0000A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500-0000A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500-0000A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500-0000A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500-0000A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500-0000A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500-0000B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500-0000B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500-0000B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500-0000B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500-0000B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500-0000B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500-0000B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500-0000B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500-0000B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500-0000B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500-0000B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500-0000B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500-0000B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500-0000B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500-0000B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500-0000B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500-0000C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500-0000C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500-0000C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500-0000C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500-0000C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500-0000C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500-0000C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500-0000C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500-0000C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500-0000C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500-0000C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500-0000C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500-0000C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500-0000C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500-0000C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500-0000C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500-0000D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500-0000D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500-0000D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500-0000D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500-0000D4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500-0000D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500-0000D6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500-0000D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500-0000D8000000}"/>
            </a:ext>
          </a:extLst>
        </xdr:cNvPr>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500-0000D9000000}"/>
            </a:ext>
          </a:extLst>
        </xdr:cNvPr>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500-0000DA000000}"/>
            </a:ext>
          </a:extLst>
        </xdr:cNvPr>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500-0000D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500-0000D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500-0000D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500-0000D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500-0000D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500-0000E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500-0000E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500-0000E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500-0000E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500-0000E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500-0000E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500-0000E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500-0000E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500-0000E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500-0000E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500-0000E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500-0000E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500-0000E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500-0000E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500-0000E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500-0000E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500-0000F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500-0000F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500-0000F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500-0000F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500-0000F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500-0000F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500-0000F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500-0000F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500-0000F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500-0000F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500-0000F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500-0000F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500-0000F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500-0000F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500-0000F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500-0000F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500-00000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500-00000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500-00000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500-00000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500-00000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500-00000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500-00000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500-00000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500-00000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500-00000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500-00000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500-00000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500-00000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500-00000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500-00000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500-00000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500-00001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500-00001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500-00001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500-00001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500-00001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500-00001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500-00001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500-00001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500-00001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500-00001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500-00001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500-00001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500-00001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500-00001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500-00001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500-00001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500-00002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500-00002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500-00002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500-00002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500-00002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500-00002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500-00002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500-00002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500-00002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500-00002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500-00002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500-00002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500-00002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500-00002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500-00002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500-00002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500-00003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500-00003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500-00003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500-00003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500-00003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500-00003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500-00003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500-00003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500-00003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500-00003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500-00003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500-00003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500-00003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500-00003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500-00003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500-00003F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500-00004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500-000041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500-00004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a:extLst>
            <a:ext uri="{FF2B5EF4-FFF2-40B4-BE49-F238E27FC236}">
              <a16:creationId xmlns:a16="http://schemas.microsoft.com/office/drawing/2014/main" id="{00000000-0008-0000-0500-000043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a:extLst>
            <a:ext uri="{FF2B5EF4-FFF2-40B4-BE49-F238E27FC236}">
              <a16:creationId xmlns:a16="http://schemas.microsoft.com/office/drawing/2014/main" id="{00000000-0008-0000-0500-000044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a:extLst>
            <a:ext uri="{FF2B5EF4-FFF2-40B4-BE49-F238E27FC236}">
              <a16:creationId xmlns:a16="http://schemas.microsoft.com/office/drawing/2014/main" id="{00000000-0008-0000-0500-000045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a:extLst>
            <a:ext uri="{FF2B5EF4-FFF2-40B4-BE49-F238E27FC236}">
              <a16:creationId xmlns:a16="http://schemas.microsoft.com/office/drawing/2014/main" id="{00000000-0008-0000-0500-000046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a:extLst>
            <a:ext uri="{FF2B5EF4-FFF2-40B4-BE49-F238E27FC236}">
              <a16:creationId xmlns:a16="http://schemas.microsoft.com/office/drawing/2014/main" id="{00000000-0008-0000-0500-00004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a:extLst>
            <a:ext uri="{FF2B5EF4-FFF2-40B4-BE49-F238E27FC236}">
              <a16:creationId xmlns:a16="http://schemas.microsoft.com/office/drawing/2014/main" id="{00000000-0008-0000-0500-00004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a:extLst>
            <a:ext uri="{FF2B5EF4-FFF2-40B4-BE49-F238E27FC236}">
              <a16:creationId xmlns:a16="http://schemas.microsoft.com/office/drawing/2014/main" id="{00000000-0008-0000-0500-000049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a:extLst>
            <a:ext uri="{FF2B5EF4-FFF2-40B4-BE49-F238E27FC236}">
              <a16:creationId xmlns:a16="http://schemas.microsoft.com/office/drawing/2014/main" id="{00000000-0008-0000-0500-00004A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a:extLst>
            <a:ext uri="{FF2B5EF4-FFF2-40B4-BE49-F238E27FC236}">
              <a16:creationId xmlns:a16="http://schemas.microsoft.com/office/drawing/2014/main" id="{00000000-0008-0000-0500-00004B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a:extLst>
            <a:ext uri="{FF2B5EF4-FFF2-40B4-BE49-F238E27FC236}">
              <a16:creationId xmlns:a16="http://schemas.microsoft.com/office/drawing/2014/main" id="{00000000-0008-0000-0500-00004C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a:extLst>
            <a:ext uri="{FF2B5EF4-FFF2-40B4-BE49-F238E27FC236}">
              <a16:creationId xmlns:a16="http://schemas.microsoft.com/office/drawing/2014/main" id="{00000000-0008-0000-0500-00004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a:extLst>
            <a:ext uri="{FF2B5EF4-FFF2-40B4-BE49-F238E27FC236}">
              <a16:creationId xmlns:a16="http://schemas.microsoft.com/office/drawing/2014/main" id="{00000000-0008-0000-0500-00004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a:extLst>
            <a:ext uri="{FF2B5EF4-FFF2-40B4-BE49-F238E27FC236}">
              <a16:creationId xmlns:a16="http://schemas.microsoft.com/office/drawing/2014/main" id="{00000000-0008-0000-0500-00004F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a:extLst>
            <a:ext uri="{FF2B5EF4-FFF2-40B4-BE49-F238E27FC236}">
              <a16:creationId xmlns:a16="http://schemas.microsoft.com/office/drawing/2014/main" id="{00000000-0008-0000-0500-000050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a:extLst>
            <a:ext uri="{FF2B5EF4-FFF2-40B4-BE49-F238E27FC236}">
              <a16:creationId xmlns:a16="http://schemas.microsoft.com/office/drawing/2014/main" id="{00000000-0008-0000-0500-000051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a:extLst>
            <a:ext uri="{FF2B5EF4-FFF2-40B4-BE49-F238E27FC236}">
              <a16:creationId xmlns:a16="http://schemas.microsoft.com/office/drawing/2014/main" id="{00000000-0008-0000-0500-000052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a:extLst>
            <a:ext uri="{FF2B5EF4-FFF2-40B4-BE49-F238E27FC236}">
              <a16:creationId xmlns:a16="http://schemas.microsoft.com/office/drawing/2014/main" id="{00000000-0008-0000-0500-00005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a:extLst>
            <a:ext uri="{FF2B5EF4-FFF2-40B4-BE49-F238E27FC236}">
              <a16:creationId xmlns:a16="http://schemas.microsoft.com/office/drawing/2014/main" id="{00000000-0008-0000-0500-00005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a:extLst>
            <a:ext uri="{FF2B5EF4-FFF2-40B4-BE49-F238E27FC236}">
              <a16:creationId xmlns:a16="http://schemas.microsoft.com/office/drawing/2014/main" id="{00000000-0008-0000-0500-000055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a:extLst>
            <a:ext uri="{FF2B5EF4-FFF2-40B4-BE49-F238E27FC236}">
              <a16:creationId xmlns:a16="http://schemas.microsoft.com/office/drawing/2014/main" id="{00000000-0008-0000-0500-000056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a:extLst>
            <a:ext uri="{FF2B5EF4-FFF2-40B4-BE49-F238E27FC236}">
              <a16:creationId xmlns:a16="http://schemas.microsoft.com/office/drawing/2014/main" id="{00000000-0008-0000-0500-000057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a:extLst>
            <a:ext uri="{FF2B5EF4-FFF2-40B4-BE49-F238E27FC236}">
              <a16:creationId xmlns:a16="http://schemas.microsoft.com/office/drawing/2014/main" id="{00000000-0008-0000-0500-000058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a:extLst>
            <a:ext uri="{FF2B5EF4-FFF2-40B4-BE49-F238E27FC236}">
              <a16:creationId xmlns:a16="http://schemas.microsoft.com/office/drawing/2014/main" id="{00000000-0008-0000-0500-00005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a:extLst>
            <a:ext uri="{FF2B5EF4-FFF2-40B4-BE49-F238E27FC236}">
              <a16:creationId xmlns:a16="http://schemas.microsoft.com/office/drawing/2014/main" id="{00000000-0008-0000-0500-00005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a:extLst>
            <a:ext uri="{FF2B5EF4-FFF2-40B4-BE49-F238E27FC236}">
              <a16:creationId xmlns:a16="http://schemas.microsoft.com/office/drawing/2014/main" id="{00000000-0008-0000-0500-00005B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a:extLst>
            <a:ext uri="{FF2B5EF4-FFF2-40B4-BE49-F238E27FC236}">
              <a16:creationId xmlns:a16="http://schemas.microsoft.com/office/drawing/2014/main" id="{00000000-0008-0000-0500-00005C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a:extLst>
            <a:ext uri="{FF2B5EF4-FFF2-40B4-BE49-F238E27FC236}">
              <a16:creationId xmlns:a16="http://schemas.microsoft.com/office/drawing/2014/main" id="{00000000-0008-0000-0500-00005D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a:extLst>
            <a:ext uri="{FF2B5EF4-FFF2-40B4-BE49-F238E27FC236}">
              <a16:creationId xmlns:a16="http://schemas.microsoft.com/office/drawing/2014/main" id="{00000000-0008-0000-0500-00005E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a:extLst>
            <a:ext uri="{FF2B5EF4-FFF2-40B4-BE49-F238E27FC236}">
              <a16:creationId xmlns:a16="http://schemas.microsoft.com/office/drawing/2014/main" id="{00000000-0008-0000-0500-00005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a:extLst>
            <a:ext uri="{FF2B5EF4-FFF2-40B4-BE49-F238E27FC236}">
              <a16:creationId xmlns:a16="http://schemas.microsoft.com/office/drawing/2014/main" id="{00000000-0008-0000-0500-00006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a:extLst>
            <a:ext uri="{FF2B5EF4-FFF2-40B4-BE49-F238E27FC236}">
              <a16:creationId xmlns:a16="http://schemas.microsoft.com/office/drawing/2014/main" id="{00000000-0008-0000-0500-000061010000}"/>
            </a:ext>
          </a:extLst>
        </xdr:cNvPr>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a:extLst>
            <a:ext uri="{FF2B5EF4-FFF2-40B4-BE49-F238E27FC236}">
              <a16:creationId xmlns:a16="http://schemas.microsoft.com/office/drawing/2014/main" id="{00000000-0008-0000-0500-000062010000}"/>
            </a:ext>
          </a:extLst>
        </xdr:cNvPr>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a:extLst>
            <a:ext uri="{FF2B5EF4-FFF2-40B4-BE49-F238E27FC236}">
              <a16:creationId xmlns:a16="http://schemas.microsoft.com/office/drawing/2014/main" id="{00000000-0008-0000-0500-000063010000}"/>
            </a:ext>
          </a:extLst>
        </xdr:cNvPr>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a:extLst>
            <a:ext uri="{FF2B5EF4-FFF2-40B4-BE49-F238E27FC236}">
              <a16:creationId xmlns:a16="http://schemas.microsoft.com/office/drawing/2014/main" id="{00000000-0008-0000-0500-000064010000}"/>
            </a:ext>
          </a:extLst>
        </xdr:cNvPr>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a:extLst>
            <a:ext uri="{FF2B5EF4-FFF2-40B4-BE49-F238E27FC236}">
              <a16:creationId xmlns:a16="http://schemas.microsoft.com/office/drawing/2014/main" id="{00000000-0008-0000-0500-000065010000}"/>
            </a:ext>
          </a:extLst>
        </xdr:cNvPr>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a:extLst>
            <a:ext uri="{FF2B5EF4-FFF2-40B4-BE49-F238E27FC236}">
              <a16:creationId xmlns:a16="http://schemas.microsoft.com/office/drawing/2014/main" id="{00000000-0008-0000-0500-000066010000}"/>
            </a:ext>
          </a:extLst>
        </xdr:cNvPr>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a:extLst>
            <a:ext uri="{FF2B5EF4-FFF2-40B4-BE49-F238E27FC236}">
              <a16:creationId xmlns:a16="http://schemas.microsoft.com/office/drawing/2014/main" id="{00000000-0008-0000-0500-000067010000}"/>
            </a:ext>
          </a:extLst>
        </xdr:cNvPr>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a:extLst>
            <a:ext uri="{FF2B5EF4-FFF2-40B4-BE49-F238E27FC236}">
              <a16:creationId xmlns:a16="http://schemas.microsoft.com/office/drawing/2014/main" id="{00000000-0008-0000-0500-000068010000}"/>
            </a:ext>
          </a:extLst>
        </xdr:cNvPr>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a:extLst>
            <a:ext uri="{FF2B5EF4-FFF2-40B4-BE49-F238E27FC236}">
              <a16:creationId xmlns:a16="http://schemas.microsoft.com/office/drawing/2014/main" id="{00000000-0008-0000-0500-000069010000}"/>
            </a:ext>
          </a:extLst>
        </xdr:cNvPr>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a:extLst>
            <a:ext uri="{FF2B5EF4-FFF2-40B4-BE49-F238E27FC236}">
              <a16:creationId xmlns:a16="http://schemas.microsoft.com/office/drawing/2014/main" id="{00000000-0008-0000-0500-00006A010000}"/>
            </a:ext>
          </a:extLst>
        </xdr:cNvPr>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a:extLst>
            <a:ext uri="{FF2B5EF4-FFF2-40B4-BE49-F238E27FC236}">
              <a16:creationId xmlns:a16="http://schemas.microsoft.com/office/drawing/2014/main" id="{00000000-0008-0000-0500-00006B010000}"/>
            </a:ext>
          </a:extLst>
        </xdr:cNvPr>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a:extLst>
            <a:ext uri="{FF2B5EF4-FFF2-40B4-BE49-F238E27FC236}">
              <a16:creationId xmlns:a16="http://schemas.microsoft.com/office/drawing/2014/main" id="{00000000-0008-0000-0500-00006C010000}"/>
            </a:ext>
          </a:extLst>
        </xdr:cNvPr>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a:extLst>
            <a:ext uri="{FF2B5EF4-FFF2-40B4-BE49-F238E27FC236}">
              <a16:creationId xmlns:a16="http://schemas.microsoft.com/office/drawing/2014/main" id="{00000000-0008-0000-0500-00006D010000}"/>
            </a:ext>
          </a:extLst>
        </xdr:cNvPr>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a:extLst>
            <a:ext uri="{FF2B5EF4-FFF2-40B4-BE49-F238E27FC236}">
              <a16:creationId xmlns:a16="http://schemas.microsoft.com/office/drawing/2014/main" id="{00000000-0008-0000-0500-00006E010000}"/>
            </a:ext>
          </a:extLst>
        </xdr:cNvPr>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a:extLst>
            <a:ext uri="{FF2B5EF4-FFF2-40B4-BE49-F238E27FC236}">
              <a16:creationId xmlns:a16="http://schemas.microsoft.com/office/drawing/2014/main" id="{00000000-0008-0000-0500-00006F010000}"/>
            </a:ext>
          </a:extLst>
        </xdr:cNvPr>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a:extLst>
            <a:ext uri="{FF2B5EF4-FFF2-40B4-BE49-F238E27FC236}">
              <a16:creationId xmlns:a16="http://schemas.microsoft.com/office/drawing/2014/main" id="{00000000-0008-0000-0500-000070010000}"/>
            </a:ext>
          </a:extLst>
        </xdr:cNvPr>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a:extLst>
            <a:ext uri="{FF2B5EF4-FFF2-40B4-BE49-F238E27FC236}">
              <a16:creationId xmlns:a16="http://schemas.microsoft.com/office/drawing/2014/main" id="{00000000-0008-0000-0500-000071010000}"/>
            </a:ext>
          </a:extLst>
        </xdr:cNvPr>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a:extLst>
            <a:ext uri="{FF2B5EF4-FFF2-40B4-BE49-F238E27FC236}">
              <a16:creationId xmlns:a16="http://schemas.microsoft.com/office/drawing/2014/main" id="{00000000-0008-0000-0500-000072010000}"/>
            </a:ext>
          </a:extLst>
        </xdr:cNvPr>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a:extLst>
            <a:ext uri="{FF2B5EF4-FFF2-40B4-BE49-F238E27FC236}">
              <a16:creationId xmlns:a16="http://schemas.microsoft.com/office/drawing/2014/main" id="{00000000-0008-0000-0500-000073010000}"/>
            </a:ext>
          </a:extLst>
        </xdr:cNvPr>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a:extLst>
            <a:ext uri="{FF2B5EF4-FFF2-40B4-BE49-F238E27FC236}">
              <a16:creationId xmlns:a16="http://schemas.microsoft.com/office/drawing/2014/main" id="{00000000-0008-0000-0500-000074010000}"/>
            </a:ext>
          </a:extLst>
        </xdr:cNvPr>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a:extLst>
            <a:ext uri="{FF2B5EF4-FFF2-40B4-BE49-F238E27FC236}">
              <a16:creationId xmlns:a16="http://schemas.microsoft.com/office/drawing/2014/main" id="{00000000-0008-0000-0500-000075010000}"/>
            </a:ext>
          </a:extLst>
        </xdr:cNvPr>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a:extLst>
            <a:ext uri="{FF2B5EF4-FFF2-40B4-BE49-F238E27FC236}">
              <a16:creationId xmlns:a16="http://schemas.microsoft.com/office/drawing/2014/main" id="{00000000-0008-0000-0500-000076010000}"/>
            </a:ext>
          </a:extLst>
        </xdr:cNvPr>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a:extLst>
            <a:ext uri="{FF2B5EF4-FFF2-40B4-BE49-F238E27FC236}">
              <a16:creationId xmlns:a16="http://schemas.microsoft.com/office/drawing/2014/main" id="{00000000-0008-0000-0500-000077010000}"/>
            </a:ext>
          </a:extLst>
        </xdr:cNvPr>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a:extLst>
            <a:ext uri="{FF2B5EF4-FFF2-40B4-BE49-F238E27FC236}">
              <a16:creationId xmlns:a16="http://schemas.microsoft.com/office/drawing/2014/main" id="{00000000-0008-0000-0500-000078010000}"/>
            </a:ext>
          </a:extLst>
        </xdr:cNvPr>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a:extLst>
            <a:ext uri="{FF2B5EF4-FFF2-40B4-BE49-F238E27FC236}">
              <a16:creationId xmlns:a16="http://schemas.microsoft.com/office/drawing/2014/main" id="{00000000-0008-0000-0500-000079010000}"/>
            </a:ext>
          </a:extLst>
        </xdr:cNvPr>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a:extLst>
            <a:ext uri="{FF2B5EF4-FFF2-40B4-BE49-F238E27FC236}">
              <a16:creationId xmlns:a16="http://schemas.microsoft.com/office/drawing/2014/main" id="{00000000-0008-0000-0500-00007A010000}"/>
            </a:ext>
          </a:extLst>
        </xdr:cNvPr>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a:extLst>
            <a:ext uri="{FF2B5EF4-FFF2-40B4-BE49-F238E27FC236}">
              <a16:creationId xmlns:a16="http://schemas.microsoft.com/office/drawing/2014/main" id="{00000000-0008-0000-0500-00007B010000}"/>
            </a:ext>
          </a:extLst>
        </xdr:cNvPr>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a:extLst>
            <a:ext uri="{FF2B5EF4-FFF2-40B4-BE49-F238E27FC236}">
              <a16:creationId xmlns:a16="http://schemas.microsoft.com/office/drawing/2014/main" id="{00000000-0008-0000-0500-00007C010000}"/>
            </a:ext>
          </a:extLst>
        </xdr:cNvPr>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a:extLst>
            <a:ext uri="{FF2B5EF4-FFF2-40B4-BE49-F238E27FC236}">
              <a16:creationId xmlns:a16="http://schemas.microsoft.com/office/drawing/2014/main" id="{00000000-0008-0000-0500-00007D010000}"/>
            </a:ext>
          </a:extLst>
        </xdr:cNvPr>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a:extLst>
            <a:ext uri="{FF2B5EF4-FFF2-40B4-BE49-F238E27FC236}">
              <a16:creationId xmlns:a16="http://schemas.microsoft.com/office/drawing/2014/main" id="{00000000-0008-0000-0500-00007E010000}"/>
            </a:ext>
          </a:extLst>
        </xdr:cNvPr>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a:extLst>
            <a:ext uri="{FF2B5EF4-FFF2-40B4-BE49-F238E27FC236}">
              <a16:creationId xmlns:a16="http://schemas.microsoft.com/office/drawing/2014/main" id="{00000000-0008-0000-0500-00007F010000}"/>
            </a:ext>
          </a:extLst>
        </xdr:cNvPr>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a:extLst>
            <a:ext uri="{FF2B5EF4-FFF2-40B4-BE49-F238E27FC236}">
              <a16:creationId xmlns:a16="http://schemas.microsoft.com/office/drawing/2014/main" id="{00000000-0008-0000-0500-000080010000}"/>
            </a:ext>
          </a:extLst>
        </xdr:cNvPr>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a:extLst>
            <a:ext uri="{FF2B5EF4-FFF2-40B4-BE49-F238E27FC236}">
              <a16:creationId xmlns:a16="http://schemas.microsoft.com/office/drawing/2014/main" id="{00000000-0008-0000-0500-000081010000}"/>
            </a:ext>
          </a:extLst>
        </xdr:cNvPr>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a:extLst>
            <a:ext uri="{FF2B5EF4-FFF2-40B4-BE49-F238E27FC236}">
              <a16:creationId xmlns:a16="http://schemas.microsoft.com/office/drawing/2014/main" id="{00000000-0008-0000-0500-000082010000}"/>
            </a:ext>
          </a:extLst>
        </xdr:cNvPr>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a:extLst>
            <a:ext uri="{FF2B5EF4-FFF2-40B4-BE49-F238E27FC236}">
              <a16:creationId xmlns:a16="http://schemas.microsoft.com/office/drawing/2014/main" id="{00000000-0008-0000-0500-000083010000}"/>
            </a:ext>
          </a:extLst>
        </xdr:cNvPr>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a:extLst>
            <a:ext uri="{FF2B5EF4-FFF2-40B4-BE49-F238E27FC236}">
              <a16:creationId xmlns:a16="http://schemas.microsoft.com/office/drawing/2014/main" id="{00000000-0008-0000-0500-000084010000}"/>
            </a:ext>
          </a:extLst>
        </xdr:cNvPr>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a:extLst>
            <a:ext uri="{FF2B5EF4-FFF2-40B4-BE49-F238E27FC236}">
              <a16:creationId xmlns:a16="http://schemas.microsoft.com/office/drawing/2014/main" id="{00000000-0008-0000-0500-000085010000}"/>
            </a:ext>
          </a:extLst>
        </xdr:cNvPr>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a:extLst>
            <a:ext uri="{FF2B5EF4-FFF2-40B4-BE49-F238E27FC236}">
              <a16:creationId xmlns:a16="http://schemas.microsoft.com/office/drawing/2014/main" id="{00000000-0008-0000-0500-000086010000}"/>
            </a:ext>
          </a:extLst>
        </xdr:cNvPr>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a:extLst>
            <a:ext uri="{FF2B5EF4-FFF2-40B4-BE49-F238E27FC236}">
              <a16:creationId xmlns:a16="http://schemas.microsoft.com/office/drawing/2014/main" id="{00000000-0008-0000-0500-000087010000}"/>
            </a:ext>
          </a:extLst>
        </xdr:cNvPr>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a:extLst>
            <a:ext uri="{FF2B5EF4-FFF2-40B4-BE49-F238E27FC236}">
              <a16:creationId xmlns:a16="http://schemas.microsoft.com/office/drawing/2014/main" id="{00000000-0008-0000-0500-000088010000}"/>
            </a:ext>
          </a:extLst>
        </xdr:cNvPr>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a:extLst>
            <a:ext uri="{FF2B5EF4-FFF2-40B4-BE49-F238E27FC236}">
              <a16:creationId xmlns:a16="http://schemas.microsoft.com/office/drawing/2014/main" id="{00000000-0008-0000-0500-000089010000}"/>
            </a:ext>
          </a:extLst>
        </xdr:cNvPr>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a:extLst>
            <a:ext uri="{FF2B5EF4-FFF2-40B4-BE49-F238E27FC236}">
              <a16:creationId xmlns:a16="http://schemas.microsoft.com/office/drawing/2014/main" id="{00000000-0008-0000-0500-00008A010000}"/>
            </a:ext>
          </a:extLst>
        </xdr:cNvPr>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a:extLst>
            <a:ext uri="{FF2B5EF4-FFF2-40B4-BE49-F238E27FC236}">
              <a16:creationId xmlns:a16="http://schemas.microsoft.com/office/drawing/2014/main" id="{00000000-0008-0000-0500-00008B010000}"/>
            </a:ext>
          </a:extLst>
        </xdr:cNvPr>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a:extLst>
            <a:ext uri="{FF2B5EF4-FFF2-40B4-BE49-F238E27FC236}">
              <a16:creationId xmlns:a16="http://schemas.microsoft.com/office/drawing/2014/main" id="{00000000-0008-0000-0500-00008C010000}"/>
            </a:ext>
          </a:extLst>
        </xdr:cNvPr>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a:extLst>
            <a:ext uri="{FF2B5EF4-FFF2-40B4-BE49-F238E27FC236}">
              <a16:creationId xmlns:a16="http://schemas.microsoft.com/office/drawing/2014/main" id="{00000000-0008-0000-0500-00008D010000}"/>
            </a:ext>
          </a:extLst>
        </xdr:cNvPr>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a:extLst>
            <a:ext uri="{FF2B5EF4-FFF2-40B4-BE49-F238E27FC236}">
              <a16:creationId xmlns:a16="http://schemas.microsoft.com/office/drawing/2014/main" id="{00000000-0008-0000-0500-00008E010000}"/>
            </a:ext>
          </a:extLst>
        </xdr:cNvPr>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a:extLst>
            <a:ext uri="{FF2B5EF4-FFF2-40B4-BE49-F238E27FC236}">
              <a16:creationId xmlns:a16="http://schemas.microsoft.com/office/drawing/2014/main" id="{00000000-0008-0000-0500-00008F010000}"/>
            </a:ext>
          </a:extLst>
        </xdr:cNvPr>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a:extLst>
            <a:ext uri="{FF2B5EF4-FFF2-40B4-BE49-F238E27FC236}">
              <a16:creationId xmlns:a16="http://schemas.microsoft.com/office/drawing/2014/main" id="{00000000-0008-0000-0500-000090010000}"/>
            </a:ext>
          </a:extLst>
        </xdr:cNvPr>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a:extLst>
            <a:ext uri="{FF2B5EF4-FFF2-40B4-BE49-F238E27FC236}">
              <a16:creationId xmlns:a16="http://schemas.microsoft.com/office/drawing/2014/main" id="{00000000-0008-0000-0500-000091010000}"/>
            </a:ext>
          </a:extLst>
        </xdr:cNvPr>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a:extLst>
            <a:ext uri="{FF2B5EF4-FFF2-40B4-BE49-F238E27FC236}">
              <a16:creationId xmlns:a16="http://schemas.microsoft.com/office/drawing/2014/main" id="{00000000-0008-0000-0500-000092010000}"/>
            </a:ext>
          </a:extLst>
        </xdr:cNvPr>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a:extLst>
            <a:ext uri="{FF2B5EF4-FFF2-40B4-BE49-F238E27FC236}">
              <a16:creationId xmlns:a16="http://schemas.microsoft.com/office/drawing/2014/main" id="{00000000-0008-0000-0500-000093010000}"/>
            </a:ext>
          </a:extLst>
        </xdr:cNvPr>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a:extLst>
            <a:ext uri="{FF2B5EF4-FFF2-40B4-BE49-F238E27FC236}">
              <a16:creationId xmlns:a16="http://schemas.microsoft.com/office/drawing/2014/main" id="{00000000-0008-0000-0500-000094010000}"/>
            </a:ext>
          </a:extLst>
        </xdr:cNvPr>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a:extLst>
            <a:ext uri="{FF2B5EF4-FFF2-40B4-BE49-F238E27FC236}">
              <a16:creationId xmlns:a16="http://schemas.microsoft.com/office/drawing/2014/main" id="{00000000-0008-0000-0500-000095010000}"/>
            </a:ext>
          </a:extLst>
        </xdr:cNvPr>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a:extLst>
            <a:ext uri="{FF2B5EF4-FFF2-40B4-BE49-F238E27FC236}">
              <a16:creationId xmlns:a16="http://schemas.microsoft.com/office/drawing/2014/main" id="{00000000-0008-0000-0500-000096010000}"/>
            </a:ext>
          </a:extLst>
        </xdr:cNvPr>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500-00001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500-00002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500-00002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500-00002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500-00002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500-00002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500-00002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500-00002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500-00002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500-00002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500-00002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500-00002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500-00002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500-00003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500-00003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500-00003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500-00003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500-00003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500-00003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500-00003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500-00003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500-00003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500-00003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500-00003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500-00003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500-00003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500-00003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500-00003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500-00003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6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6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600-00000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600-00000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600-00000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600-00000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600-00000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600-00000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600-00000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600-00000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600-00000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600-00000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600-00000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600-00000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600-00001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600-00001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600-00001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600-00001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600-00001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600-00001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600-00001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600-00001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600-00001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600-00001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600-00001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600-00001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600-00001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600-00001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600-00002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600-00002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600-00002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600-00002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600-00002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600-00002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600-00002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600-00002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600-00002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600-00002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600-00002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600-00002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600-00002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600-00002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600-00002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600-00002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600-00003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600-00003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600-00003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600-00003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600-00003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600-00003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600-00003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600-00003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600-00003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600-00003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600-00003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600-00003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600-00003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600-00003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600-00003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600-00003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600-00004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600-00004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600-00004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600-00004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600-00004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600-00004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600-00004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600-00004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600-00004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600-00004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600-00004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600-00004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600-00004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600-00004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600-00004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600-00004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600-00005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600-00005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600-00005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600-00005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600-00005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600-00005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600-00005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600-00005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600-00005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600-00005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600-00005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600-00005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600-00005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600-00005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600-00005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600-00005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600-00006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600-00006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600-00006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600-00006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600-00006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600-00006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600-00006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600-00006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600-00006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600-000069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600-00006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600-00006B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600-00006C000000}"/>
            </a:ext>
          </a:extLst>
        </xdr:cNvPr>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600-00006D000000}"/>
            </a:ext>
          </a:extLst>
        </xdr:cNvPr>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a:extLst>
            <a:ext uri="{FF2B5EF4-FFF2-40B4-BE49-F238E27FC236}">
              <a16:creationId xmlns:a16="http://schemas.microsoft.com/office/drawing/2014/main" id="{00000000-0008-0000-0600-00006E000000}"/>
            </a:ext>
          </a:extLst>
        </xdr:cNvPr>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600-00006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600-00007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600-00007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600-00007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600-00007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600-00007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600-00007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600-00007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600-00007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600-00007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600-00007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600-00007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600-00007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600-00007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600-00007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600-00007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600-00007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600-00008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600-00008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600-00008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600-00008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600-00008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600-00008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600-00008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600-00008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600-00008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600-00008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600-00008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600-00008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600-00008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600-00008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600-00008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600-00008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600-00009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600-00009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600-00009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600-00009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600-00009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600-00009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600-00009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600-00009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600-00009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600-00009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600-00009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600-00009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600-00009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600-00009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600-00009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600-00009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600-0000A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600-0000A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600-0000A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600-0000A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600-0000A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600-0000A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600-0000A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600-0000A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600-0000A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600-0000A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600-0000A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600-0000A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600-0000A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600-0000A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600-0000A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600-0000A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600-0000B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600-0000B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600-0000B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600-0000B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600-0000B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600-0000B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600-0000B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600-0000B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600-0000B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600-0000B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600-0000B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600-0000B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600-0000B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600-0000B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600-0000B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600-0000B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600-0000C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600-0000C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600-0000C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600-0000C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600-0000C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600-0000C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600-0000C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600-0000C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600-0000C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600-0000C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600-0000C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600-0000C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600-0000C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600-0000C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600-0000C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600-0000C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600-0000D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600-0000D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600-0000D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600-0000D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600-0000D4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600-0000D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600-0000D6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600-0000D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600-0000D8000000}"/>
            </a:ext>
          </a:extLst>
        </xdr:cNvPr>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600-0000D9000000}"/>
            </a:ext>
          </a:extLst>
        </xdr:cNvPr>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600-0000D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600-0000D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600-0000D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600-0000D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600-0000D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600-0000D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600-0000E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600-0000E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600-0000E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600-0000E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600-0000E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600-0000E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600-0000E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600-0000E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600-0000E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600-0000E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600-0000E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600-0000E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600-0000E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600-0000E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600-0000E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600-0000E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600-0000F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600-0000F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600-0000F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600-0000F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600-0000F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600-0000F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600-0000F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600-0000F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600-0000F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600-0000F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600-0000F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600-0000F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600-0000F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600-0000F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600-0000F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600-0000F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600-00000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600-00000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600-00000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600-00000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600-00000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600-00000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600-00000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600-00000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600-00000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600-00000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600-00000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600-00000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600-00000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600-00000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600-00000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600-00000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600-00001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600-00001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600-00001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600-00001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600-00001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600-00001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600-00001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600-00001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600-00001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600-00001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600-00001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600-00001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600-00001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600-00001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600-00001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600-00001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600-00002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600-00002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600-00002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600-00002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600-00002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600-00002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600-00002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600-00002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600-00002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600-00002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600-00002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600-00002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600-00002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600-00002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600-00002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600-00002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600-00003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600-00003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600-00003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600-00003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600-00003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600-00003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600-00003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600-00003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600-00003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600-00003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600-00003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600-00003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600-00003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600-00003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600-00003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600-00003F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600-00004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600-000041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600-00004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a:extLst>
            <a:ext uri="{FF2B5EF4-FFF2-40B4-BE49-F238E27FC236}">
              <a16:creationId xmlns:a16="http://schemas.microsoft.com/office/drawing/2014/main" id="{00000000-0008-0000-0600-000043010000}"/>
            </a:ext>
          </a:extLst>
        </xdr:cNvPr>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a:extLst>
            <a:ext uri="{FF2B5EF4-FFF2-40B4-BE49-F238E27FC236}">
              <a16:creationId xmlns:a16="http://schemas.microsoft.com/office/drawing/2014/main" id="{00000000-0008-0000-0600-000044010000}"/>
            </a:ext>
          </a:extLst>
        </xdr:cNvPr>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a:extLst>
            <a:ext uri="{FF2B5EF4-FFF2-40B4-BE49-F238E27FC236}">
              <a16:creationId xmlns:a16="http://schemas.microsoft.com/office/drawing/2014/main" id="{00000000-0008-0000-0600-000045010000}"/>
            </a:ext>
          </a:extLst>
        </xdr:cNvPr>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a:extLst>
            <a:ext uri="{FF2B5EF4-FFF2-40B4-BE49-F238E27FC236}">
              <a16:creationId xmlns:a16="http://schemas.microsoft.com/office/drawing/2014/main" id="{00000000-0008-0000-0600-000046010000}"/>
            </a:ext>
          </a:extLst>
        </xdr:cNvPr>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a:extLst>
            <a:ext uri="{FF2B5EF4-FFF2-40B4-BE49-F238E27FC236}">
              <a16:creationId xmlns:a16="http://schemas.microsoft.com/office/drawing/2014/main" id="{00000000-0008-0000-0600-000047010000}"/>
            </a:ext>
          </a:extLst>
        </xdr:cNvPr>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a:extLst>
            <a:ext uri="{FF2B5EF4-FFF2-40B4-BE49-F238E27FC236}">
              <a16:creationId xmlns:a16="http://schemas.microsoft.com/office/drawing/2014/main" id="{00000000-0008-0000-0600-000048010000}"/>
            </a:ext>
          </a:extLst>
        </xdr:cNvPr>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a:extLst>
            <a:ext uri="{FF2B5EF4-FFF2-40B4-BE49-F238E27FC236}">
              <a16:creationId xmlns:a16="http://schemas.microsoft.com/office/drawing/2014/main" id="{00000000-0008-0000-0600-000049010000}"/>
            </a:ext>
          </a:extLst>
        </xdr:cNvPr>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a:extLst>
            <a:ext uri="{FF2B5EF4-FFF2-40B4-BE49-F238E27FC236}">
              <a16:creationId xmlns:a16="http://schemas.microsoft.com/office/drawing/2014/main" id="{00000000-0008-0000-0600-00004A010000}"/>
            </a:ext>
          </a:extLst>
        </xdr:cNvPr>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a:extLst>
            <a:ext uri="{FF2B5EF4-FFF2-40B4-BE49-F238E27FC236}">
              <a16:creationId xmlns:a16="http://schemas.microsoft.com/office/drawing/2014/main" id="{00000000-0008-0000-0600-00004B010000}"/>
            </a:ext>
          </a:extLst>
        </xdr:cNvPr>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a:extLst>
            <a:ext uri="{FF2B5EF4-FFF2-40B4-BE49-F238E27FC236}">
              <a16:creationId xmlns:a16="http://schemas.microsoft.com/office/drawing/2014/main" id="{00000000-0008-0000-0600-00004C010000}"/>
            </a:ext>
          </a:extLst>
        </xdr:cNvPr>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a:extLst>
            <a:ext uri="{FF2B5EF4-FFF2-40B4-BE49-F238E27FC236}">
              <a16:creationId xmlns:a16="http://schemas.microsoft.com/office/drawing/2014/main" id="{00000000-0008-0000-0600-00004D010000}"/>
            </a:ext>
          </a:extLst>
        </xdr:cNvPr>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a:extLst>
            <a:ext uri="{FF2B5EF4-FFF2-40B4-BE49-F238E27FC236}">
              <a16:creationId xmlns:a16="http://schemas.microsoft.com/office/drawing/2014/main" id="{00000000-0008-0000-0600-00004E010000}"/>
            </a:ext>
          </a:extLst>
        </xdr:cNvPr>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a:extLst>
            <a:ext uri="{FF2B5EF4-FFF2-40B4-BE49-F238E27FC236}">
              <a16:creationId xmlns:a16="http://schemas.microsoft.com/office/drawing/2014/main" id="{00000000-0008-0000-0600-00004F010000}"/>
            </a:ext>
          </a:extLst>
        </xdr:cNvPr>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a:extLst>
            <a:ext uri="{FF2B5EF4-FFF2-40B4-BE49-F238E27FC236}">
              <a16:creationId xmlns:a16="http://schemas.microsoft.com/office/drawing/2014/main" id="{00000000-0008-0000-0600-000050010000}"/>
            </a:ext>
          </a:extLst>
        </xdr:cNvPr>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a:extLst>
            <a:ext uri="{FF2B5EF4-FFF2-40B4-BE49-F238E27FC236}">
              <a16:creationId xmlns:a16="http://schemas.microsoft.com/office/drawing/2014/main" id="{00000000-0008-0000-0600-000051010000}"/>
            </a:ext>
          </a:extLst>
        </xdr:cNvPr>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a:extLst>
            <a:ext uri="{FF2B5EF4-FFF2-40B4-BE49-F238E27FC236}">
              <a16:creationId xmlns:a16="http://schemas.microsoft.com/office/drawing/2014/main" id="{00000000-0008-0000-0600-000052010000}"/>
            </a:ext>
          </a:extLst>
        </xdr:cNvPr>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a:extLst>
            <a:ext uri="{FF2B5EF4-FFF2-40B4-BE49-F238E27FC236}">
              <a16:creationId xmlns:a16="http://schemas.microsoft.com/office/drawing/2014/main" id="{00000000-0008-0000-0600-000053010000}"/>
            </a:ext>
          </a:extLst>
        </xdr:cNvPr>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a:extLst>
            <a:ext uri="{FF2B5EF4-FFF2-40B4-BE49-F238E27FC236}">
              <a16:creationId xmlns:a16="http://schemas.microsoft.com/office/drawing/2014/main" id="{00000000-0008-0000-0600-000054010000}"/>
            </a:ext>
          </a:extLst>
        </xdr:cNvPr>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a:extLst>
            <a:ext uri="{FF2B5EF4-FFF2-40B4-BE49-F238E27FC236}">
              <a16:creationId xmlns:a16="http://schemas.microsoft.com/office/drawing/2014/main" id="{00000000-0008-0000-0600-000055010000}"/>
            </a:ext>
          </a:extLst>
        </xdr:cNvPr>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a:extLst>
            <a:ext uri="{FF2B5EF4-FFF2-40B4-BE49-F238E27FC236}">
              <a16:creationId xmlns:a16="http://schemas.microsoft.com/office/drawing/2014/main" id="{00000000-0008-0000-0600-000056010000}"/>
            </a:ext>
          </a:extLst>
        </xdr:cNvPr>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a:extLst>
            <a:ext uri="{FF2B5EF4-FFF2-40B4-BE49-F238E27FC236}">
              <a16:creationId xmlns:a16="http://schemas.microsoft.com/office/drawing/2014/main" id="{00000000-0008-0000-0600-000057010000}"/>
            </a:ext>
          </a:extLst>
        </xdr:cNvPr>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a:extLst>
            <a:ext uri="{FF2B5EF4-FFF2-40B4-BE49-F238E27FC236}">
              <a16:creationId xmlns:a16="http://schemas.microsoft.com/office/drawing/2014/main" id="{00000000-0008-0000-0600-000058010000}"/>
            </a:ext>
          </a:extLst>
        </xdr:cNvPr>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a:extLst>
            <a:ext uri="{FF2B5EF4-FFF2-40B4-BE49-F238E27FC236}">
              <a16:creationId xmlns:a16="http://schemas.microsoft.com/office/drawing/2014/main" id="{00000000-0008-0000-0600-000059010000}"/>
            </a:ext>
          </a:extLst>
        </xdr:cNvPr>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a:extLst>
            <a:ext uri="{FF2B5EF4-FFF2-40B4-BE49-F238E27FC236}">
              <a16:creationId xmlns:a16="http://schemas.microsoft.com/office/drawing/2014/main" id="{00000000-0008-0000-0600-00005A010000}"/>
            </a:ext>
          </a:extLst>
        </xdr:cNvPr>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a:extLst>
            <a:ext uri="{FF2B5EF4-FFF2-40B4-BE49-F238E27FC236}">
              <a16:creationId xmlns:a16="http://schemas.microsoft.com/office/drawing/2014/main" id="{00000000-0008-0000-0600-00005B010000}"/>
            </a:ext>
          </a:extLst>
        </xdr:cNvPr>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a:extLst>
            <a:ext uri="{FF2B5EF4-FFF2-40B4-BE49-F238E27FC236}">
              <a16:creationId xmlns:a16="http://schemas.microsoft.com/office/drawing/2014/main" id="{00000000-0008-0000-0600-00005C010000}"/>
            </a:ext>
          </a:extLst>
        </xdr:cNvPr>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a:extLst>
            <a:ext uri="{FF2B5EF4-FFF2-40B4-BE49-F238E27FC236}">
              <a16:creationId xmlns:a16="http://schemas.microsoft.com/office/drawing/2014/main" id="{00000000-0008-0000-0600-00005D010000}"/>
            </a:ext>
          </a:extLst>
        </xdr:cNvPr>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a:extLst>
            <a:ext uri="{FF2B5EF4-FFF2-40B4-BE49-F238E27FC236}">
              <a16:creationId xmlns:a16="http://schemas.microsoft.com/office/drawing/2014/main" id="{00000000-0008-0000-0600-00005E010000}"/>
            </a:ext>
          </a:extLst>
        </xdr:cNvPr>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a:extLst>
            <a:ext uri="{FF2B5EF4-FFF2-40B4-BE49-F238E27FC236}">
              <a16:creationId xmlns:a16="http://schemas.microsoft.com/office/drawing/2014/main" id="{00000000-0008-0000-0600-00005F010000}"/>
            </a:ext>
          </a:extLst>
        </xdr:cNvPr>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a:extLst>
            <a:ext uri="{FF2B5EF4-FFF2-40B4-BE49-F238E27FC236}">
              <a16:creationId xmlns:a16="http://schemas.microsoft.com/office/drawing/2014/main" id="{00000000-0008-0000-0600-000060010000}"/>
            </a:ext>
          </a:extLst>
        </xdr:cNvPr>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a:extLst>
            <a:ext uri="{FF2B5EF4-FFF2-40B4-BE49-F238E27FC236}">
              <a16:creationId xmlns:a16="http://schemas.microsoft.com/office/drawing/2014/main" id="{00000000-0008-0000-0600-000061010000}"/>
            </a:ext>
          </a:extLst>
        </xdr:cNvPr>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a:extLst>
            <a:ext uri="{FF2B5EF4-FFF2-40B4-BE49-F238E27FC236}">
              <a16:creationId xmlns:a16="http://schemas.microsoft.com/office/drawing/2014/main" id="{00000000-0008-0000-0600-000062010000}"/>
            </a:ext>
          </a:extLst>
        </xdr:cNvPr>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a:extLst>
            <a:ext uri="{FF2B5EF4-FFF2-40B4-BE49-F238E27FC236}">
              <a16:creationId xmlns:a16="http://schemas.microsoft.com/office/drawing/2014/main" id="{00000000-0008-0000-0600-000063010000}"/>
            </a:ext>
          </a:extLst>
        </xdr:cNvPr>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a:extLst>
            <a:ext uri="{FF2B5EF4-FFF2-40B4-BE49-F238E27FC236}">
              <a16:creationId xmlns:a16="http://schemas.microsoft.com/office/drawing/2014/main" id="{00000000-0008-0000-0600-000064010000}"/>
            </a:ext>
          </a:extLst>
        </xdr:cNvPr>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a:extLst>
            <a:ext uri="{FF2B5EF4-FFF2-40B4-BE49-F238E27FC236}">
              <a16:creationId xmlns:a16="http://schemas.microsoft.com/office/drawing/2014/main" id="{00000000-0008-0000-0600-000065010000}"/>
            </a:ext>
          </a:extLst>
        </xdr:cNvPr>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a:extLst>
            <a:ext uri="{FF2B5EF4-FFF2-40B4-BE49-F238E27FC236}">
              <a16:creationId xmlns:a16="http://schemas.microsoft.com/office/drawing/2014/main" id="{00000000-0008-0000-0600-000066010000}"/>
            </a:ext>
          </a:extLst>
        </xdr:cNvPr>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a:extLst>
            <a:ext uri="{FF2B5EF4-FFF2-40B4-BE49-F238E27FC236}">
              <a16:creationId xmlns:a16="http://schemas.microsoft.com/office/drawing/2014/main" id="{00000000-0008-0000-0600-000067010000}"/>
            </a:ext>
          </a:extLst>
        </xdr:cNvPr>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a:extLst>
            <a:ext uri="{FF2B5EF4-FFF2-40B4-BE49-F238E27FC236}">
              <a16:creationId xmlns:a16="http://schemas.microsoft.com/office/drawing/2014/main" id="{00000000-0008-0000-0600-000068010000}"/>
            </a:ext>
          </a:extLst>
        </xdr:cNvPr>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a:extLst>
            <a:ext uri="{FF2B5EF4-FFF2-40B4-BE49-F238E27FC236}">
              <a16:creationId xmlns:a16="http://schemas.microsoft.com/office/drawing/2014/main" id="{00000000-0008-0000-0600-000069010000}"/>
            </a:ext>
          </a:extLst>
        </xdr:cNvPr>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a:extLst>
            <a:ext uri="{FF2B5EF4-FFF2-40B4-BE49-F238E27FC236}">
              <a16:creationId xmlns:a16="http://schemas.microsoft.com/office/drawing/2014/main" id="{00000000-0008-0000-0600-00006A010000}"/>
            </a:ext>
          </a:extLst>
        </xdr:cNvPr>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a:extLst>
            <a:ext uri="{FF2B5EF4-FFF2-40B4-BE49-F238E27FC236}">
              <a16:creationId xmlns:a16="http://schemas.microsoft.com/office/drawing/2014/main" id="{00000000-0008-0000-0600-00006B010000}"/>
            </a:ext>
          </a:extLst>
        </xdr:cNvPr>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a:extLst>
            <a:ext uri="{FF2B5EF4-FFF2-40B4-BE49-F238E27FC236}">
              <a16:creationId xmlns:a16="http://schemas.microsoft.com/office/drawing/2014/main" id="{00000000-0008-0000-0600-00006C010000}"/>
            </a:ext>
          </a:extLst>
        </xdr:cNvPr>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a:extLst>
            <a:ext uri="{FF2B5EF4-FFF2-40B4-BE49-F238E27FC236}">
              <a16:creationId xmlns:a16="http://schemas.microsoft.com/office/drawing/2014/main" id="{00000000-0008-0000-0600-00006D010000}"/>
            </a:ext>
          </a:extLst>
        </xdr:cNvPr>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a:extLst>
            <a:ext uri="{FF2B5EF4-FFF2-40B4-BE49-F238E27FC236}">
              <a16:creationId xmlns:a16="http://schemas.microsoft.com/office/drawing/2014/main" id="{00000000-0008-0000-0600-00006E010000}"/>
            </a:ext>
          </a:extLst>
        </xdr:cNvPr>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a:extLst>
            <a:ext uri="{FF2B5EF4-FFF2-40B4-BE49-F238E27FC236}">
              <a16:creationId xmlns:a16="http://schemas.microsoft.com/office/drawing/2014/main" id="{00000000-0008-0000-0600-00006F010000}"/>
            </a:ext>
          </a:extLst>
        </xdr:cNvPr>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600-00000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600-00000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600-00000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600-00001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600-00001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600-00002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600-00002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600-00002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600-00002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600-00002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600-00002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600-00003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600-00003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600-00003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600-00003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600-00003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600-00003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600-00003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600-00003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600-00004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600-00004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600-00004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600-00004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600-00004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600-00004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600-00004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600-00004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600-00004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600-00004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600-00004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600-00004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600-00004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600-00004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600-00005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600-00005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600-00005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600-00005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600-00005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600-00005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600-00005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600-00005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600-00005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600-00005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600-00005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600-00005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600-00005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600-00006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600-00006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600-00006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600-00006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600-00006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600-00006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600-00006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600-00006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600-00006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600-00006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600-00006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600-00006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A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00000000-0008-0000-0A00-000002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tabSelected="1" zoomScale="80" zoomScaleNormal="80" workbookViewId="0">
      <pane ySplit="2" topLeftCell="A3" activePane="bottomLeft" state="frozen"/>
      <selection pane="bottomLeft" activeCell="A5" sqref="A5"/>
    </sheetView>
  </sheetViews>
  <sheetFormatPr defaultColWidth="9.140625"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549</v>
      </c>
    </row>
    <row r="2" spans="1:6" ht="30" customHeight="1" thickBot="1" x14ac:dyDescent="0.25">
      <c r="A2" s="794" t="s">
        <v>310</v>
      </c>
      <c r="B2" s="795"/>
      <c r="C2" s="796"/>
      <c r="E2" s="797" t="s">
        <v>363</v>
      </c>
      <c r="F2" s="798"/>
    </row>
    <row r="3" spans="1:6" ht="30" customHeight="1" x14ac:dyDescent="0.3">
      <c r="A3" s="213" t="s">
        <v>311</v>
      </c>
      <c r="B3" s="214" t="s">
        <v>312</v>
      </c>
      <c r="C3" s="215" t="s">
        <v>313</v>
      </c>
      <c r="E3" s="216" t="s">
        <v>315</v>
      </c>
      <c r="F3" s="217" t="s">
        <v>558</v>
      </c>
    </row>
    <row r="4" spans="1:6" ht="30" customHeight="1" x14ac:dyDescent="0.2">
      <c r="A4" s="255" t="s">
        <v>314</v>
      </c>
      <c r="B4" s="193" t="s">
        <v>366</v>
      </c>
      <c r="C4" s="201" t="s">
        <v>367</v>
      </c>
      <c r="D4" s="197"/>
      <c r="E4" s="195" t="s">
        <v>317</v>
      </c>
      <c r="F4" s="199" t="s">
        <v>557</v>
      </c>
    </row>
    <row r="5" spans="1:6" ht="30" customHeight="1" x14ac:dyDescent="0.2">
      <c r="A5" s="255" t="s">
        <v>217</v>
      </c>
      <c r="B5" s="193" t="s">
        <v>316</v>
      </c>
      <c r="C5" s="201" t="s">
        <v>352</v>
      </c>
      <c r="E5" s="195" t="s">
        <v>320</v>
      </c>
      <c r="F5" s="198">
        <v>43891</v>
      </c>
    </row>
    <row r="6" spans="1:6" ht="30" customHeight="1" x14ac:dyDescent="0.2">
      <c r="A6" s="257" t="s">
        <v>318</v>
      </c>
      <c r="B6" s="194" t="s">
        <v>319</v>
      </c>
      <c r="C6" s="201" t="s">
        <v>361</v>
      </c>
      <c r="E6" s="195" t="s">
        <v>322</v>
      </c>
      <c r="F6" s="198">
        <v>43921</v>
      </c>
    </row>
    <row r="7" spans="1:6" ht="30" customHeight="1" thickBot="1" x14ac:dyDescent="0.25">
      <c r="A7" s="255" t="s">
        <v>212</v>
      </c>
      <c r="B7" s="194" t="s">
        <v>321</v>
      </c>
      <c r="C7" s="202" t="s">
        <v>362</v>
      </c>
      <c r="E7" s="196" t="s">
        <v>323</v>
      </c>
      <c r="F7" s="200" t="s">
        <v>228</v>
      </c>
    </row>
    <row r="8" spans="1:6" ht="30" customHeight="1" x14ac:dyDescent="0.2">
      <c r="A8" s="255" t="s">
        <v>324</v>
      </c>
      <c r="B8" s="193" t="s">
        <v>325</v>
      </c>
      <c r="C8" s="203" t="s">
        <v>364</v>
      </c>
    </row>
    <row r="9" spans="1:6" ht="30" customHeight="1" x14ac:dyDescent="0.2">
      <c r="A9" s="255" t="s">
        <v>326</v>
      </c>
      <c r="B9" s="193" t="s">
        <v>327</v>
      </c>
      <c r="C9" s="203" t="s">
        <v>365</v>
      </c>
      <c r="E9" s="191"/>
      <c r="F9" s="191"/>
    </row>
    <row r="10" spans="1:6" ht="30" customHeight="1" x14ac:dyDescent="0.2">
      <c r="A10" s="255" t="s">
        <v>328</v>
      </c>
      <c r="B10" s="194" t="s">
        <v>328</v>
      </c>
      <c r="C10" s="202" t="s">
        <v>353</v>
      </c>
      <c r="E10" s="191"/>
      <c r="F10" s="192"/>
    </row>
    <row r="11" spans="1:6" ht="30" customHeight="1" x14ac:dyDescent="0.2">
      <c r="A11" s="255" t="s">
        <v>329</v>
      </c>
      <c r="B11" s="194" t="s">
        <v>329</v>
      </c>
      <c r="C11" s="202" t="s">
        <v>354</v>
      </c>
      <c r="E11" s="191"/>
      <c r="F11" s="192"/>
    </row>
    <row r="12" spans="1:6" ht="30" customHeight="1" x14ac:dyDescent="0.2">
      <c r="A12" s="255" t="s">
        <v>395</v>
      </c>
      <c r="B12" s="194" t="s">
        <v>395</v>
      </c>
      <c r="C12" s="202" t="s">
        <v>426</v>
      </c>
    </row>
    <row r="13" spans="1:6" ht="30" customHeight="1" x14ac:dyDescent="0.2">
      <c r="A13" s="255" t="s">
        <v>421</v>
      </c>
      <c r="B13" s="194" t="s">
        <v>422</v>
      </c>
      <c r="C13" s="202" t="s">
        <v>425</v>
      </c>
    </row>
    <row r="14" spans="1:6" ht="30" customHeight="1" thickBot="1" x14ac:dyDescent="0.25">
      <c r="A14" s="256" t="s">
        <v>423</v>
      </c>
      <c r="B14" s="687" t="s">
        <v>423</v>
      </c>
      <c r="C14" s="688" t="s">
        <v>424</v>
      </c>
    </row>
  </sheetData>
  <sheetProtection algorithmName="SHA-512" hashValue="hkAJk4IpphjfSdwERd87SeRUAb9Dt5GOYPx5GuT59057KG4Cn7uYJSuC8eJaa0qcJyPnXDSV9Fc2Tny4nxHRiA==" saltValue="NOP0G4XuBsgSRLEfPaYLxA=="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ColWidth="9.140625"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549</v>
      </c>
    </row>
    <row r="2" spans="1:3" ht="30.75" thickBot="1" x14ac:dyDescent="0.3">
      <c r="A2" s="799" t="s">
        <v>330</v>
      </c>
      <c r="B2" s="800"/>
      <c r="C2" s="801"/>
    </row>
    <row r="3" spans="1:3" x14ac:dyDescent="0.25">
      <c r="A3" s="218" t="s">
        <v>331</v>
      </c>
      <c r="B3" s="219" t="s">
        <v>314</v>
      </c>
      <c r="C3" s="220" t="s">
        <v>332</v>
      </c>
    </row>
    <row r="4" spans="1:3" ht="90.75" customHeight="1" x14ac:dyDescent="0.25">
      <c r="A4" s="185">
        <v>1</v>
      </c>
      <c r="B4" s="183" t="s">
        <v>333</v>
      </c>
      <c r="C4" s="186" t="s">
        <v>334</v>
      </c>
    </row>
    <row r="5" spans="1:3" ht="49.5" customHeight="1" x14ac:dyDescent="0.25">
      <c r="A5" s="185">
        <v>2</v>
      </c>
      <c r="B5" s="183" t="s">
        <v>335</v>
      </c>
      <c r="C5" s="186" t="s">
        <v>336</v>
      </c>
    </row>
    <row r="6" spans="1:3" ht="60.75" customHeight="1" x14ac:dyDescent="0.25">
      <c r="A6" s="185">
        <v>3</v>
      </c>
      <c r="B6" s="183" t="s">
        <v>337</v>
      </c>
      <c r="C6" s="186" t="s">
        <v>338</v>
      </c>
    </row>
    <row r="7" spans="1:3" ht="121.5" x14ac:dyDescent="0.25">
      <c r="A7" s="185">
        <v>4</v>
      </c>
      <c r="B7" s="183" t="s">
        <v>339</v>
      </c>
      <c r="C7" s="743" t="s">
        <v>449</v>
      </c>
    </row>
    <row r="8" spans="1:3" ht="168.75" customHeight="1" x14ac:dyDescent="0.25">
      <c r="A8" s="185">
        <v>5</v>
      </c>
      <c r="B8" s="183" t="s">
        <v>340</v>
      </c>
      <c r="C8" s="186" t="s">
        <v>341</v>
      </c>
    </row>
    <row r="9" spans="1:3" ht="63" customHeight="1" x14ac:dyDescent="0.25">
      <c r="A9" s="185">
        <v>6</v>
      </c>
      <c r="B9" s="183" t="s">
        <v>342</v>
      </c>
      <c r="C9" s="186" t="s">
        <v>343</v>
      </c>
    </row>
    <row r="10" spans="1:3" ht="92.25" customHeight="1" x14ac:dyDescent="0.25">
      <c r="A10" s="185">
        <v>7</v>
      </c>
      <c r="B10" s="183" t="s">
        <v>344</v>
      </c>
      <c r="C10" s="186" t="s">
        <v>345</v>
      </c>
    </row>
    <row r="11" spans="1:3" ht="64.5" customHeight="1" x14ac:dyDescent="0.25">
      <c r="A11" s="185">
        <v>8</v>
      </c>
      <c r="B11" s="183" t="s">
        <v>346</v>
      </c>
      <c r="C11" s="186" t="s">
        <v>347</v>
      </c>
    </row>
    <row r="12" spans="1:3" ht="52.5" customHeight="1" x14ac:dyDescent="0.25">
      <c r="A12" s="185">
        <v>9</v>
      </c>
      <c r="B12" s="183" t="s">
        <v>348</v>
      </c>
      <c r="C12" s="186" t="s">
        <v>349</v>
      </c>
    </row>
    <row r="13" spans="1:3" ht="141" customHeight="1" x14ac:dyDescent="0.25">
      <c r="A13" s="187">
        <v>10</v>
      </c>
      <c r="B13" s="188" t="s">
        <v>350</v>
      </c>
      <c r="C13" s="189" t="s">
        <v>351</v>
      </c>
    </row>
  </sheetData>
  <sheetProtection algorithmName="SHA-512" hashValue="zAxQpTS+zlvVgige4uCjusme1U1UHTHzppL43q4w9yGEOaagE1d3ftpv6uCqmwOZnzygUJ1Sa9Tt9LV6i+7bTw==" saltValue="wkeiqF/jP1zVCLaH5d262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election activeCell="F37" sqref="F37"/>
    </sheetView>
  </sheetViews>
  <sheetFormatPr defaultColWidth="9.140625"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550</v>
      </c>
    </row>
    <row r="2" spans="1:72" ht="13.5" customHeight="1" x14ac:dyDescent="0.2">
      <c r="A2" s="625" t="s">
        <v>237</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12-34567</v>
      </c>
      <c r="N3" s="879"/>
      <c r="O3" s="893" t="s">
        <v>238</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551</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245</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503</v>
      </c>
      <c r="BJ5" s="945"/>
      <c r="BK5" s="945"/>
      <c r="BL5" s="945"/>
      <c r="BM5" s="946"/>
      <c r="BN5" s="358"/>
      <c r="BO5" s="944" t="s">
        <v>503</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5131.8999999999996</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248</v>
      </c>
      <c r="P7" s="816"/>
      <c r="Q7" s="817"/>
      <c r="R7" s="817"/>
      <c r="S7" s="18"/>
      <c r="T7" s="810"/>
      <c r="U7" s="811"/>
      <c r="V7" s="811"/>
      <c r="W7" s="811"/>
      <c r="X7" s="812"/>
      <c r="Y7" s="819"/>
      <c r="Z7" s="812"/>
      <c r="AA7" s="142">
        <v>0</v>
      </c>
      <c r="AD7" s="360"/>
      <c r="AE7" s="385"/>
      <c r="AF7" s="358"/>
      <c r="AG7" s="358"/>
      <c r="AH7" s="358"/>
      <c r="AI7" s="386"/>
      <c r="AJ7" s="358"/>
      <c r="AK7" s="893" t="s">
        <v>238</v>
      </c>
      <c r="AL7" s="894"/>
      <c r="AM7" s="894"/>
      <c r="AN7" s="894"/>
      <c r="AO7" s="895"/>
      <c r="AP7" s="361"/>
      <c r="AS7" s="360"/>
      <c r="AT7" s="893" t="s">
        <v>238</v>
      </c>
      <c r="AU7" s="894"/>
      <c r="AV7" s="894"/>
      <c r="AW7" s="894"/>
      <c r="AX7" s="895"/>
      <c r="AY7" s="358"/>
      <c r="AZ7" s="893" t="s">
        <v>238</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Pacific</v>
      </c>
      <c r="B8" s="834"/>
      <c r="C8" s="834"/>
      <c r="D8" s="835"/>
      <c r="E8" s="836"/>
      <c r="F8" s="388" t="str">
        <f>Menu!F7</f>
        <v>AFLOAT</v>
      </c>
      <c r="G8" s="387"/>
      <c r="H8" s="389" t="s">
        <v>17</v>
      </c>
      <c r="I8" s="387"/>
      <c r="J8" s="389" t="s">
        <v>18</v>
      </c>
      <c r="K8" s="387"/>
      <c r="L8" s="390" t="s">
        <v>19</v>
      </c>
      <c r="M8" s="391">
        <f>Menu!F5</f>
        <v>43891</v>
      </c>
      <c r="N8" s="392">
        <f>Menu!F6</f>
        <v>43921</v>
      </c>
      <c r="O8" s="19"/>
      <c r="P8" s="906"/>
      <c r="Q8" s="907"/>
      <c r="R8" s="908"/>
      <c r="S8" s="20"/>
      <c r="T8" s="393" t="s">
        <v>233</v>
      </c>
      <c r="U8" s="394"/>
      <c r="V8" s="394"/>
      <c r="W8" s="394"/>
      <c r="X8" s="394"/>
      <c r="Y8" s="394"/>
      <c r="Z8" s="395"/>
      <c r="AA8" s="25">
        <f>SUM(AA4:AA7)</f>
        <v>0</v>
      </c>
      <c r="AD8" s="360"/>
      <c r="AE8" s="380" t="s">
        <v>212</v>
      </c>
      <c r="AF8" s="851" t="s">
        <v>213</v>
      </c>
      <c r="AG8" s="866"/>
      <c r="AH8" s="866"/>
      <c r="AI8" s="381">
        <f>'CG-3471'!L11</f>
        <v>325</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300</v>
      </c>
      <c r="G10" s="408" t="s">
        <v>23</v>
      </c>
      <c r="H10" s="400"/>
      <c r="I10" s="400"/>
      <c r="J10" s="400"/>
      <c r="K10" s="400"/>
      <c r="L10" s="400"/>
      <c r="M10" s="409"/>
      <c r="N10" s="141">
        <v>46.5</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4806.8999999999996</v>
      </c>
      <c r="AJ10" s="358"/>
      <c r="AK10" s="17" t="s">
        <v>248</v>
      </c>
      <c r="AL10" s="816"/>
      <c r="AM10" s="817"/>
      <c r="AN10" s="817"/>
      <c r="AO10" s="21"/>
      <c r="AP10" s="361"/>
      <c r="AS10" s="360"/>
      <c r="AT10" s="17" t="s">
        <v>248</v>
      </c>
      <c r="AU10" s="816"/>
      <c r="AV10" s="817"/>
      <c r="AW10" s="817"/>
      <c r="AX10" s="21"/>
      <c r="AY10" s="358"/>
      <c r="AZ10" s="17" t="s">
        <v>248</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4800</v>
      </c>
      <c r="G12" s="408" t="s">
        <v>27</v>
      </c>
      <c r="H12" s="400"/>
      <c r="I12" s="400"/>
      <c r="J12" s="400"/>
      <c r="K12" s="400"/>
      <c r="L12" s="400"/>
      <c r="M12" s="400"/>
      <c r="N12" s="411">
        <f>(N43)</f>
        <v>241.2000000000001</v>
      </c>
      <c r="O12" s="19"/>
      <c r="P12" s="906"/>
      <c r="Q12" s="907"/>
      <c r="R12" s="908"/>
      <c r="S12" s="20"/>
      <c r="T12" s="810"/>
      <c r="U12" s="811"/>
      <c r="V12" s="811"/>
      <c r="W12" s="811"/>
      <c r="X12" s="812"/>
      <c r="Y12" s="819"/>
      <c r="Z12" s="812"/>
      <c r="AA12" s="141">
        <v>0</v>
      </c>
      <c r="AD12" s="360"/>
      <c r="AE12" s="380" t="s">
        <v>217</v>
      </c>
      <c r="AF12" s="909" t="s">
        <v>218</v>
      </c>
      <c r="AG12" s="910"/>
      <c r="AH12" s="910"/>
      <c r="AI12" s="381">
        <f>E18</f>
        <v>325</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5100</v>
      </c>
      <c r="G13" s="408" t="s">
        <v>29</v>
      </c>
      <c r="H13" s="400"/>
      <c r="I13" s="400"/>
      <c r="J13" s="400"/>
      <c r="K13" s="400"/>
      <c r="L13" s="400"/>
      <c r="M13" s="400"/>
      <c r="N13" s="141">
        <v>0</v>
      </c>
      <c r="O13" s="17" t="s">
        <v>249</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t="s">
        <v>559</v>
      </c>
      <c r="P14" s="899" t="s">
        <v>562</v>
      </c>
      <c r="Q14" s="900"/>
      <c r="R14" s="901"/>
      <c r="S14" s="20">
        <v>500</v>
      </c>
      <c r="T14" s="810"/>
      <c r="U14" s="811"/>
      <c r="V14" s="811"/>
      <c r="W14" s="811"/>
      <c r="X14" s="812"/>
      <c r="Y14" s="819"/>
      <c r="Z14" s="812"/>
      <c r="AA14" s="141">
        <v>0</v>
      </c>
      <c r="AD14" s="360"/>
      <c r="AE14" s="380" t="s">
        <v>217</v>
      </c>
      <c r="AF14" s="851" t="s">
        <v>219</v>
      </c>
      <c r="AG14" s="866"/>
      <c r="AH14" s="866"/>
      <c r="AI14" s="381">
        <f>F10</f>
        <v>300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301</v>
      </c>
      <c r="B15" s="408"/>
      <c r="C15" s="400"/>
      <c r="D15" s="400"/>
      <c r="E15" s="414">
        <f>AA27</f>
        <v>0</v>
      </c>
      <c r="F15" s="416"/>
      <c r="G15" s="408" t="s">
        <v>34</v>
      </c>
      <c r="H15" s="400"/>
      <c r="I15" s="400"/>
      <c r="J15" s="400"/>
      <c r="K15" s="400"/>
      <c r="L15" s="400"/>
      <c r="M15" s="358"/>
      <c r="N15" s="417">
        <f>SUM(N10:N14)</f>
        <v>287.7000000000001</v>
      </c>
      <c r="O15" s="19" t="s">
        <v>560</v>
      </c>
      <c r="P15" s="813" t="s">
        <v>564</v>
      </c>
      <c r="Q15" s="814"/>
      <c r="R15" s="815"/>
      <c r="S15" s="20">
        <v>1200</v>
      </c>
      <c r="T15" s="393" t="s">
        <v>233</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t="s">
        <v>561</v>
      </c>
      <c r="P16" s="813" t="s">
        <v>565</v>
      </c>
      <c r="Q16" s="814"/>
      <c r="R16" s="815"/>
      <c r="S16" s="20">
        <v>700</v>
      </c>
      <c r="T16" s="360"/>
      <c r="U16" s="358"/>
      <c r="V16" s="358"/>
      <c r="W16" s="402" t="s">
        <v>48</v>
      </c>
      <c r="X16" s="358"/>
      <c r="Y16" s="358"/>
      <c r="Z16" s="358"/>
      <c r="AA16" s="361"/>
      <c r="AD16" s="360"/>
      <c r="AE16" s="410"/>
      <c r="AF16" s="864" t="s">
        <v>220</v>
      </c>
      <c r="AG16" s="865"/>
      <c r="AH16" s="615"/>
      <c r="AI16" s="381">
        <f>AI12-AI14</f>
        <v>25</v>
      </c>
      <c r="AJ16" s="358"/>
      <c r="AK16" s="17" t="s">
        <v>249</v>
      </c>
      <c r="AL16" s="913"/>
      <c r="AM16" s="914"/>
      <c r="AN16" s="914"/>
      <c r="AO16" s="21"/>
      <c r="AP16" s="361"/>
      <c r="AS16" s="360"/>
      <c r="AT16" s="17" t="s">
        <v>249</v>
      </c>
      <c r="AU16" s="913"/>
      <c r="AV16" s="914"/>
      <c r="AW16" s="914"/>
      <c r="AX16" s="21"/>
      <c r="AY16" s="358"/>
      <c r="AZ16" s="17" t="s">
        <v>249</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46.5</v>
      </c>
      <c r="N17" s="416"/>
      <c r="O17" s="19" t="s">
        <v>559</v>
      </c>
      <c r="P17" s="805" t="s">
        <v>566</v>
      </c>
      <c r="Q17" s="806"/>
      <c r="R17" s="807"/>
      <c r="S17" s="20">
        <v>600</v>
      </c>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325</v>
      </c>
      <c r="F18" s="416"/>
      <c r="G18" s="408" t="s">
        <v>39</v>
      </c>
      <c r="H18" s="400"/>
      <c r="I18" s="400"/>
      <c r="J18" s="400"/>
      <c r="K18" s="400"/>
      <c r="L18" s="400"/>
      <c r="M18" s="140">
        <v>0</v>
      </c>
      <c r="N18" s="422"/>
      <c r="O18" s="19" t="s">
        <v>560</v>
      </c>
      <c r="P18" s="813" t="s">
        <v>567</v>
      </c>
      <c r="Q18" s="814"/>
      <c r="R18" s="815"/>
      <c r="S18" s="20">
        <v>1000</v>
      </c>
      <c r="T18" s="810"/>
      <c r="U18" s="811"/>
      <c r="V18" s="812"/>
      <c r="W18" s="143">
        <v>0</v>
      </c>
      <c r="X18" s="904"/>
      <c r="Y18" s="811"/>
      <c r="Z18" s="812"/>
      <c r="AA18" s="141">
        <v>0</v>
      </c>
      <c r="AD18" s="360"/>
      <c r="AE18" s="358"/>
      <c r="AF18" s="410" t="s">
        <v>216</v>
      </c>
      <c r="AG18" s="616"/>
      <c r="AH18" s="616"/>
      <c r="AI18" s="381">
        <f>AI10</f>
        <v>4806.8999999999996</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325</v>
      </c>
      <c r="G19" s="408" t="s">
        <v>41</v>
      </c>
      <c r="H19" s="400"/>
      <c r="I19" s="400"/>
      <c r="J19" s="400"/>
      <c r="K19" s="400"/>
      <c r="L19" s="400"/>
      <c r="M19" s="140">
        <v>0</v>
      </c>
      <c r="N19" s="422"/>
      <c r="O19" s="19" t="s">
        <v>563</v>
      </c>
      <c r="P19" s="813" t="s">
        <v>568</v>
      </c>
      <c r="Q19" s="814"/>
      <c r="R19" s="815"/>
      <c r="S19" s="20">
        <v>800</v>
      </c>
      <c r="T19" s="810"/>
      <c r="U19" s="811"/>
      <c r="V19" s="812"/>
      <c r="W19" s="143">
        <v>0</v>
      </c>
      <c r="X19" s="904"/>
      <c r="Y19" s="811"/>
      <c r="Z19" s="812"/>
      <c r="AA19" s="141">
        <v>0</v>
      </c>
      <c r="AD19" s="360"/>
      <c r="AE19" s="358"/>
      <c r="AF19" s="412" t="s">
        <v>220</v>
      </c>
      <c r="AG19" s="358"/>
      <c r="AH19" s="358"/>
      <c r="AI19" s="381">
        <f>AI16</f>
        <v>25</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4775</v>
      </c>
      <c r="G20" s="408" t="s">
        <v>303</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4831.8999999999996</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241.2000000000001</v>
      </c>
      <c r="G21" s="408" t="s">
        <v>45</v>
      </c>
      <c r="H21" s="400"/>
      <c r="I21" s="400"/>
      <c r="J21" s="400"/>
      <c r="K21" s="400"/>
      <c r="L21" s="400"/>
      <c r="M21" s="400"/>
      <c r="N21" s="411">
        <f>SUM(M17:M20)</f>
        <v>46.5</v>
      </c>
      <c r="O21" s="19"/>
      <c r="P21" s="813"/>
      <c r="Q21" s="814"/>
      <c r="R21" s="815"/>
      <c r="S21" s="20"/>
      <c r="T21" s="393" t="s">
        <v>233</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4533.8</v>
      </c>
      <c r="G22" s="408" t="s">
        <v>47</v>
      </c>
      <c r="H22" s="358"/>
      <c r="I22" s="358"/>
      <c r="J22" s="358"/>
      <c r="K22" s="358"/>
      <c r="L22" s="358"/>
      <c r="M22" s="358"/>
      <c r="N22" s="417">
        <f>N15-N21</f>
        <v>241.2000000000001</v>
      </c>
      <c r="O22" s="19"/>
      <c r="P22" s="805"/>
      <c r="Q22" s="806"/>
      <c r="R22" s="807"/>
      <c r="S22" s="20"/>
      <c r="T22" s="360"/>
      <c r="U22" s="358"/>
      <c r="V22" s="358"/>
      <c r="W22" s="402" t="s">
        <v>300</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12.168705402650357</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14.692307692307692</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372</v>
      </c>
      <c r="C26" s="780"/>
      <c r="D26" s="778" t="s">
        <v>54</v>
      </c>
      <c r="E26" s="139">
        <v>12.25</v>
      </c>
      <c r="F26" s="411">
        <f t="shared" ref="F26:F31" si="0">ROUND((B26*E26),3)</f>
        <v>4557</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305</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233</v>
      </c>
      <c r="U27" s="394"/>
      <c r="V27" s="394"/>
      <c r="W27" s="394"/>
      <c r="X27" s="394"/>
      <c r="Y27" s="394"/>
      <c r="Z27" s="395"/>
      <c r="AA27" s="25">
        <f>SUM(W24:W26)+SUM(AA24:AA26)</f>
        <v>0</v>
      </c>
      <c r="AD27" s="360"/>
      <c r="AE27" s="918" t="s">
        <v>242</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232</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20.399999999999999</v>
      </c>
      <c r="C29" s="780"/>
      <c r="D29" s="778" t="s">
        <v>54</v>
      </c>
      <c r="E29" s="139">
        <v>12.25</v>
      </c>
      <c r="F29" s="411">
        <f t="shared" si="0"/>
        <v>249.9</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244</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233</v>
      </c>
      <c r="H31" s="840"/>
      <c r="I31" s="840"/>
      <c r="J31" s="840"/>
      <c r="K31" s="840"/>
      <c r="L31" s="840"/>
      <c r="M31" s="841"/>
      <c r="N31" s="25">
        <f>SUM(N26:N30)</f>
        <v>0</v>
      </c>
      <c r="O31" s="19"/>
      <c r="P31" s="805"/>
      <c r="Q31" s="806"/>
      <c r="R31" s="807"/>
      <c r="S31" s="20"/>
      <c r="T31" s="804">
        <v>43903</v>
      </c>
      <c r="U31" s="804"/>
      <c r="V31" s="24">
        <v>123456</v>
      </c>
      <c r="W31" s="141">
        <v>46.5</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306</v>
      </c>
      <c r="B32" s="443">
        <f>SUM(B26:B31)</f>
        <v>392.4</v>
      </c>
      <c r="C32" s="443" t="s">
        <v>62</v>
      </c>
      <c r="D32" s="409"/>
      <c r="E32" s="779" t="s">
        <v>502</v>
      </c>
      <c r="F32" s="411">
        <f>ROUND(IF(N43&gt;SUM(F29:F31),N43,SUM(F29:F31)),2)</f>
        <v>249.9</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233</v>
      </c>
      <c r="AL32" s="913"/>
      <c r="AM32" s="914"/>
      <c r="AN32" s="914"/>
      <c r="AO32" s="25">
        <f>SUM(AO11:AO15,AO17:AO31)</f>
        <v>0</v>
      </c>
      <c r="AP32" s="361"/>
      <c r="AS32" s="360"/>
      <c r="AT32" s="17" t="s">
        <v>233</v>
      </c>
      <c r="AU32" s="913"/>
      <c r="AV32" s="914"/>
      <c r="AW32" s="914"/>
      <c r="AX32" s="25">
        <f>SUM(AX11:AX15,AX17:AX31)</f>
        <v>0</v>
      </c>
      <c r="AY32" s="358"/>
      <c r="AZ32" s="17" t="s">
        <v>233</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298</v>
      </c>
      <c r="B33" s="408"/>
      <c r="C33" s="400"/>
      <c r="D33" s="400"/>
      <c r="E33" s="400"/>
      <c r="F33" s="411">
        <f xml:space="preserve"> ROUND(SUM(F26:F28),2)+F32</f>
        <v>4806.8999999999996</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234</v>
      </c>
      <c r="AL33" s="913"/>
      <c r="AM33" s="914"/>
      <c r="AN33" s="914"/>
      <c r="AO33" s="18"/>
      <c r="AP33" s="361"/>
      <c r="AS33" s="360"/>
      <c r="AT33" s="17" t="s">
        <v>234</v>
      </c>
      <c r="AU33" s="913"/>
      <c r="AV33" s="914"/>
      <c r="AW33" s="914"/>
      <c r="AX33" s="18"/>
      <c r="AY33" s="358"/>
      <c r="AZ33" s="17" t="s">
        <v>234</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4775</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31.899999999999636</v>
      </c>
      <c r="G35" s="850" t="s">
        <v>360</v>
      </c>
      <c r="H35" s="851"/>
      <c r="I35" s="851"/>
      <c r="J35" s="851"/>
      <c r="K35" s="852"/>
      <c r="L35" s="858"/>
      <c r="M35" s="852"/>
      <c r="N35" s="211">
        <f>'CG-3123'!AU38</f>
        <v>0</v>
      </c>
      <c r="O35" s="17" t="s">
        <v>233</v>
      </c>
      <c r="P35" s="816"/>
      <c r="Q35" s="817"/>
      <c r="R35" s="817"/>
      <c r="S35" s="25">
        <f>SUM(S8:S12,S14:S34)</f>
        <v>4800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325</v>
      </c>
      <c r="G36" s="850" t="s">
        <v>441</v>
      </c>
      <c r="H36" s="851"/>
      <c r="I36" s="851"/>
      <c r="J36" s="851"/>
      <c r="K36" s="852"/>
      <c r="L36" s="858"/>
      <c r="M36" s="852"/>
      <c r="N36" s="211">
        <f>'CG-3123'!AU76</f>
        <v>0</v>
      </c>
      <c r="O36" s="17" t="s">
        <v>234</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356.89999999999964</v>
      </c>
      <c r="G37" s="850" t="s">
        <v>439</v>
      </c>
      <c r="H37" s="851"/>
      <c r="I37" s="851"/>
      <c r="J37" s="851"/>
      <c r="K37" s="852"/>
      <c r="L37" s="876"/>
      <c r="M37" s="877"/>
      <c r="N37" s="211">
        <f>'CG-3123'!AU114</f>
        <v>241.2000000000001</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480.69</v>
      </c>
      <c r="G38" s="850" t="s">
        <v>442</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243</v>
      </c>
      <c r="B40" s="612"/>
      <c r="C40" s="27">
        <f>IFERROR(SUM(S8:S12,AO11:AO15,AX11:AX15,BD11:BD15)/SUM(BD11:BD15,BD17:BD31,AX11:AX15,AX17:AX31,AO11:AO15,AO17:AO31,S8:S12,S14:S34),0)</f>
        <v>0</v>
      </c>
      <c r="D40" s="132" t="s">
        <v>292</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569</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233</v>
      </c>
      <c r="Z42" s="21"/>
      <c r="AA42" s="25">
        <f>SUM(W31:W42,AA31:AA41,BM7:BM46,BS7:BS46)</f>
        <v>46.5</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233</v>
      </c>
      <c r="H43" s="840"/>
      <c r="I43" s="840"/>
      <c r="J43" s="840"/>
      <c r="K43" s="840"/>
      <c r="L43" s="840"/>
      <c r="M43" s="841"/>
      <c r="N43" s="25">
        <f>SUM(N35:N42)</f>
        <v>241.2000000000001</v>
      </c>
      <c r="O43" s="29" t="s">
        <v>235</v>
      </c>
      <c r="P43" s="816"/>
      <c r="Q43" s="817"/>
      <c r="R43" s="817"/>
      <c r="S43" s="25">
        <f>SUM(S35,S37:S42,AO32,AO34:AO36,AX32,AX34:AX36,BD32,BD34:BD36)</f>
        <v>4800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236</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239</v>
      </c>
      <c r="P49" s="803"/>
      <c r="Q49" s="803"/>
      <c r="R49" s="387"/>
      <c r="S49" s="803" t="s">
        <v>239</v>
      </c>
      <c r="T49" s="803"/>
      <c r="U49" s="803"/>
      <c r="V49" s="803"/>
      <c r="W49" s="387"/>
      <c r="X49" s="803" t="s">
        <v>239</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qnahM6jONmg/l+RyFUj0lkAGSlYv6/qaQv0SGQWq3KvYqiprByMsJA/jxkcGyEcSS8NSMBBZPKVeqxwa4k2vHw==" saltValue="6V1uTA3afOMl+Mi+W9XmXQ=="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J1" transitionEvaluation="1" codeName="Sheet3"/>
  <dimension ref="A1:CE499"/>
  <sheetViews>
    <sheetView showGridLines="0" topLeftCell="AJ1" zoomScale="80" zoomScaleNormal="80" workbookViewId="0">
      <selection activeCell="AM98" sqref="AM98"/>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237</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12.25</v>
      </c>
      <c r="AB2" s="461">
        <v>0</v>
      </c>
      <c r="AC2" s="461">
        <v>0</v>
      </c>
      <c r="AD2" s="35"/>
      <c r="AE2" s="32"/>
      <c r="AF2" s="32"/>
      <c r="AG2" s="32"/>
      <c r="AH2" s="32"/>
      <c r="AI2" s="32"/>
      <c r="AJ2" s="32"/>
      <c r="AK2" s="32"/>
      <c r="AL2" s="36" t="s">
        <v>209</v>
      </c>
      <c r="AU2" s="965" t="s">
        <v>96</v>
      </c>
      <c r="AV2" s="965"/>
      <c r="AW2" s="966"/>
      <c r="AX2" s="37"/>
      <c r="BD2" s="965" t="s">
        <v>96</v>
      </c>
      <c r="BE2" s="966"/>
      <c r="BF2" s="36" t="s">
        <v>493</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488</v>
      </c>
      <c r="AW3" s="619" t="s">
        <v>96</v>
      </c>
      <c r="AX3" s="39"/>
      <c r="BE3" s="619" t="s">
        <v>96</v>
      </c>
    </row>
    <row r="4" spans="1:64" x14ac:dyDescent="0.2">
      <c r="A4" s="986" t="s">
        <v>552</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487</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Pacific</v>
      </c>
      <c r="B6" s="989"/>
      <c r="C6" s="989"/>
      <c r="D6" s="989"/>
      <c r="E6" s="989"/>
      <c r="F6" s="989"/>
      <c r="G6" s="989"/>
      <c r="H6" s="989"/>
      <c r="I6" s="989"/>
      <c r="J6" s="990"/>
      <c r="K6" s="1008" t="str">
        <f>Menu!F4</f>
        <v>12-34567</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43891</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N</v>
      </c>
      <c r="AW6" s="619" t="s">
        <v>96</v>
      </c>
      <c r="AX6" s="43">
        <f>($Z$10)</f>
        <v>43891</v>
      </c>
      <c r="AY6" s="31"/>
      <c r="AZ6" s="31"/>
      <c r="BA6" s="31"/>
      <c r="BB6" s="59"/>
      <c r="BC6" s="31"/>
      <c r="BD6" s="31"/>
      <c r="BE6" s="619" t="s">
        <v>96</v>
      </c>
      <c r="BF6" s="43">
        <f>($Z$10)</f>
        <v>43891</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43892</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N</v>
      </c>
      <c r="AW7" s="619" t="s">
        <v>96</v>
      </c>
      <c r="AX7" s="43">
        <f t="shared" ref="AX7:AX36" si="3">(AX6)+1</f>
        <v>43892</v>
      </c>
      <c r="AY7" s="31"/>
      <c r="AZ7" s="31"/>
      <c r="BA7" s="31"/>
      <c r="BB7" s="59"/>
      <c r="BC7" s="31"/>
      <c r="BD7" s="31"/>
      <c r="BE7" s="619" t="s">
        <v>96</v>
      </c>
      <c r="BF7" s="43">
        <f t="shared" ref="BF7:BF36" si="4">(BF6)+1</f>
        <v>43892</v>
      </c>
      <c r="BG7" s="31"/>
      <c r="BH7" s="31"/>
      <c r="BI7" s="31"/>
      <c r="BJ7" s="31"/>
      <c r="BK7" s="31"/>
      <c r="BL7" s="31"/>
    </row>
    <row r="8" spans="1:64" ht="15.75" x14ac:dyDescent="0.2">
      <c r="A8" s="470" t="s">
        <v>545</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43893</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N</v>
      </c>
      <c r="AW8" s="619" t="s">
        <v>96</v>
      </c>
      <c r="AX8" s="43">
        <f t="shared" si="3"/>
        <v>43893</v>
      </c>
      <c r="AY8" s="31"/>
      <c r="AZ8" s="31"/>
      <c r="BA8" s="31"/>
      <c r="BB8" s="59"/>
      <c r="BC8" s="31"/>
      <c r="BD8" s="31"/>
      <c r="BE8" s="619" t="s">
        <v>96</v>
      </c>
      <c r="BF8" s="43">
        <f t="shared" si="4"/>
        <v>43893</v>
      </c>
      <c r="BG8" s="31"/>
      <c r="BH8" s="31"/>
      <c r="BI8" s="31"/>
      <c r="BJ8" s="31"/>
      <c r="BK8" s="31"/>
      <c r="BL8" s="31"/>
    </row>
    <row r="9" spans="1:64" x14ac:dyDescent="0.2">
      <c r="A9" s="470" t="s">
        <v>546</v>
      </c>
      <c r="B9" s="466"/>
      <c r="C9" s="466"/>
      <c r="D9" s="466"/>
      <c r="E9" s="466"/>
      <c r="F9" s="466"/>
      <c r="G9" s="466"/>
      <c r="H9" s="466"/>
      <c r="I9" s="466"/>
      <c r="J9" s="466"/>
      <c r="K9" s="469"/>
      <c r="L9" s="465" t="s">
        <v>293</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43894</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N</v>
      </c>
      <c r="AW9" s="619" t="s">
        <v>96</v>
      </c>
      <c r="AX9" s="43">
        <f t="shared" si="3"/>
        <v>43894</v>
      </c>
      <c r="AY9" s="31"/>
      <c r="AZ9" s="31"/>
      <c r="BA9" s="31"/>
      <c r="BB9" s="59"/>
      <c r="BC9" s="31"/>
      <c r="BD9" s="31"/>
      <c r="BE9" s="619" t="s">
        <v>96</v>
      </c>
      <c r="BF9" s="43">
        <f t="shared" si="4"/>
        <v>43894</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43891</v>
      </c>
      <c r="AA10" s="53">
        <v>12</v>
      </c>
      <c r="AB10" s="53">
        <v>0</v>
      </c>
      <c r="AC10" s="53">
        <v>0</v>
      </c>
      <c r="AD10" s="54">
        <f>(AT6+AT44+AT82+AT120)</f>
        <v>0.8</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v>12.25</v>
      </c>
      <c r="AK10" s="55">
        <f t="shared" ref="AK10:AK40" si="9">(AU6+AU44+AU82)</f>
        <v>9.3000000000000007</v>
      </c>
      <c r="AL10" s="43">
        <f t="shared" si="2"/>
        <v>43895</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N</v>
      </c>
      <c r="AW10" s="619" t="s">
        <v>96</v>
      </c>
      <c r="AX10" s="43">
        <f t="shared" si="3"/>
        <v>43895</v>
      </c>
      <c r="AY10" s="31"/>
      <c r="AZ10" s="31"/>
      <c r="BA10" s="31"/>
      <c r="BB10" s="59"/>
      <c r="BC10" s="31"/>
      <c r="BD10" s="31"/>
      <c r="BE10" s="619" t="s">
        <v>96</v>
      </c>
      <c r="BF10" s="43">
        <f t="shared" si="4"/>
        <v>43895</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43892</v>
      </c>
      <c r="AA11" s="53">
        <v>12</v>
      </c>
      <c r="AB11" s="53"/>
      <c r="AC11" s="53"/>
      <c r="AD11" s="54">
        <f>(AT7+AT45+AT83+AT121)</f>
        <v>0.8</v>
      </c>
      <c r="AE11" s="54">
        <f t="shared" si="5"/>
        <v>0</v>
      </c>
      <c r="AF11" s="207"/>
      <c r="AG11" s="54">
        <f t="shared" si="6"/>
        <v>0</v>
      </c>
      <c r="AH11" s="54">
        <f t="shared" si="7"/>
        <v>0</v>
      </c>
      <c r="AI11" s="54">
        <f t="shared" si="8"/>
        <v>0</v>
      </c>
      <c r="AJ11" s="31">
        <v>12.25</v>
      </c>
      <c r="AK11" s="55">
        <f t="shared" si="9"/>
        <v>9.3000000000000007</v>
      </c>
      <c r="AL11" s="43">
        <f t="shared" si="2"/>
        <v>43896</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N</v>
      </c>
      <c r="AW11" s="619" t="s">
        <v>96</v>
      </c>
      <c r="AX11" s="43">
        <f t="shared" si="3"/>
        <v>43896</v>
      </c>
      <c r="AY11" s="31"/>
      <c r="AZ11" s="31"/>
      <c r="BA11" s="31"/>
      <c r="BB11" s="59"/>
      <c r="BC11" s="31"/>
      <c r="BD11" s="31"/>
      <c r="BE11" s="619" t="s">
        <v>96</v>
      </c>
      <c r="BF11" s="43">
        <f t="shared" si="4"/>
        <v>43896</v>
      </c>
      <c r="BG11" s="31"/>
      <c r="BH11" s="31"/>
      <c r="BI11" s="31"/>
      <c r="BJ11" s="31"/>
      <c r="BK11" s="31"/>
      <c r="BL11" s="31"/>
    </row>
    <row r="12" spans="1:64" x14ac:dyDescent="0.2">
      <c r="A12" s="996">
        <v>43952</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355</v>
      </c>
      <c r="V12" s="630"/>
      <c r="W12" s="473"/>
      <c r="X12" s="58" t="s">
        <v>129</v>
      </c>
      <c r="Z12" s="56">
        <f t="shared" si="10"/>
        <v>43893</v>
      </c>
      <c r="AA12" s="53">
        <v>12</v>
      </c>
      <c r="AB12" s="53"/>
      <c r="AC12" s="53"/>
      <c r="AD12" s="54">
        <f t="shared" ref="AD12:AD39" si="11">(AT8+AT46+AT84+AT122)</f>
        <v>0.8</v>
      </c>
      <c r="AE12" s="54">
        <f t="shared" si="5"/>
        <v>0</v>
      </c>
      <c r="AF12" s="207"/>
      <c r="AG12" s="54">
        <f t="shared" si="6"/>
        <v>0</v>
      </c>
      <c r="AH12" s="54">
        <f t="shared" si="7"/>
        <v>0</v>
      </c>
      <c r="AI12" s="54">
        <f t="shared" si="8"/>
        <v>0</v>
      </c>
      <c r="AJ12" s="31">
        <v>12.25</v>
      </c>
      <c r="AK12" s="55">
        <f t="shared" si="9"/>
        <v>9.3000000000000007</v>
      </c>
      <c r="AL12" s="43">
        <f t="shared" si="2"/>
        <v>43897</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N</v>
      </c>
      <c r="AW12" s="619" t="s">
        <v>96</v>
      </c>
      <c r="AX12" s="43">
        <f t="shared" si="3"/>
        <v>43897</v>
      </c>
      <c r="AY12" s="31"/>
      <c r="AZ12" s="31"/>
      <c r="BA12" s="31"/>
      <c r="BB12" s="59"/>
      <c r="BC12" s="31"/>
      <c r="BD12" s="31"/>
      <c r="BE12" s="619" t="s">
        <v>96</v>
      </c>
      <c r="BF12" s="43">
        <f t="shared" si="4"/>
        <v>43897</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43894</v>
      </c>
      <c r="AA13" s="53">
        <v>12</v>
      </c>
      <c r="AB13" s="53"/>
      <c r="AC13" s="53"/>
      <c r="AD13" s="54">
        <f t="shared" si="11"/>
        <v>0.8</v>
      </c>
      <c r="AE13" s="54">
        <f t="shared" si="5"/>
        <v>0</v>
      </c>
      <c r="AF13" s="207"/>
      <c r="AG13" s="54">
        <f t="shared" si="6"/>
        <v>0</v>
      </c>
      <c r="AH13" s="54">
        <f t="shared" si="7"/>
        <v>0</v>
      </c>
      <c r="AI13" s="54">
        <f t="shared" si="8"/>
        <v>0</v>
      </c>
      <c r="AJ13" s="31">
        <v>12.25</v>
      </c>
      <c r="AK13" s="55">
        <f t="shared" si="9"/>
        <v>9.3000000000000007</v>
      </c>
      <c r="AL13" s="43">
        <f t="shared" si="2"/>
        <v>43898</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N</v>
      </c>
      <c r="AW13" s="619" t="s">
        <v>96</v>
      </c>
      <c r="AX13" s="43">
        <f t="shared" si="3"/>
        <v>43898</v>
      </c>
      <c r="AY13" s="31"/>
      <c r="AZ13" s="31"/>
      <c r="BA13" s="31"/>
      <c r="BB13" s="59"/>
      <c r="BC13" s="31"/>
      <c r="BD13" s="31"/>
      <c r="BE13" s="619" t="s">
        <v>96</v>
      </c>
      <c r="BF13" s="43">
        <f t="shared" si="4"/>
        <v>43898</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12.25</v>
      </c>
      <c r="H14" s="981"/>
      <c r="I14" s="993"/>
      <c r="J14" s="992">
        <f>IFERROR(IF(VLOOKUP($A$12,$Z$10:$AJ$40,11)=AC2,AC2,0),0)</f>
        <v>0</v>
      </c>
      <c r="K14" s="981"/>
      <c r="L14" s="981"/>
      <c r="M14" s="994"/>
      <c r="N14" s="995"/>
      <c r="O14" s="995"/>
      <c r="P14" s="475"/>
      <c r="Q14" s="475"/>
      <c r="R14" s="480"/>
      <c r="S14" s="1001" t="s">
        <v>308</v>
      </c>
      <c r="T14" s="981"/>
      <c r="U14" s="981"/>
      <c r="V14" s="981"/>
      <c r="W14" s="982"/>
      <c r="X14" s="58" t="s">
        <v>134</v>
      </c>
      <c r="Z14" s="56">
        <f t="shared" si="10"/>
        <v>43895</v>
      </c>
      <c r="AA14" s="53">
        <v>12</v>
      </c>
      <c r="AB14" s="53"/>
      <c r="AC14" s="53"/>
      <c r="AD14" s="54">
        <f t="shared" si="11"/>
        <v>0.8</v>
      </c>
      <c r="AE14" s="54">
        <f t="shared" si="5"/>
        <v>0</v>
      </c>
      <c r="AF14" s="207"/>
      <c r="AG14" s="54">
        <f t="shared" si="6"/>
        <v>0</v>
      </c>
      <c r="AH14" s="54">
        <f t="shared" si="7"/>
        <v>0</v>
      </c>
      <c r="AI14" s="54">
        <f t="shared" si="8"/>
        <v>0</v>
      </c>
      <c r="AJ14" s="31">
        <v>12.25</v>
      </c>
      <c r="AK14" s="55">
        <f t="shared" si="9"/>
        <v>9.3000000000000007</v>
      </c>
      <c r="AL14" s="43">
        <f t="shared" si="2"/>
        <v>43899</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N</v>
      </c>
      <c r="AW14" s="619" t="s">
        <v>96</v>
      </c>
      <c r="AX14" s="43">
        <f t="shared" si="3"/>
        <v>43899</v>
      </c>
      <c r="AY14" s="31"/>
      <c r="AZ14" s="31"/>
      <c r="BA14" s="31"/>
      <c r="BB14" s="59"/>
      <c r="BC14" s="31"/>
      <c r="BD14" s="31"/>
      <c r="BE14" s="619" t="s">
        <v>96</v>
      </c>
      <c r="BF14" s="43">
        <f t="shared" si="4"/>
        <v>43899</v>
      </c>
      <c r="BG14" s="31"/>
      <c r="BH14" s="31"/>
      <c r="BI14" s="31"/>
      <c r="BJ14" s="31"/>
      <c r="BK14" s="31"/>
      <c r="BL14" s="31"/>
    </row>
    <row r="15" spans="1:64" x14ac:dyDescent="0.2">
      <c r="A15" s="998">
        <f>Menu!F5</f>
        <v>43891</v>
      </c>
      <c r="B15" s="999"/>
      <c r="C15" s="990"/>
      <c r="D15" s="1000">
        <f>Menu!F6</f>
        <v>43921</v>
      </c>
      <c r="E15" s="999"/>
      <c r="F15" s="990"/>
      <c r="G15" s="483"/>
      <c r="H15" s="483"/>
      <c r="I15" s="484"/>
      <c r="J15" s="483" t="s">
        <v>135</v>
      </c>
      <c r="K15" s="483"/>
      <c r="L15" s="483"/>
      <c r="M15" s="485"/>
      <c r="N15" s="486"/>
      <c r="O15" s="486"/>
      <c r="P15" s="475"/>
      <c r="Q15" s="475"/>
      <c r="R15" s="480"/>
      <c r="S15" s="991" t="s">
        <v>356</v>
      </c>
      <c r="T15" s="984"/>
      <c r="U15" s="984"/>
      <c r="V15" s="984"/>
      <c r="W15" s="985"/>
      <c r="X15" s="32"/>
      <c r="Y15" s="32"/>
      <c r="Z15" s="56">
        <f t="shared" si="10"/>
        <v>43896</v>
      </c>
      <c r="AA15" s="53">
        <v>12</v>
      </c>
      <c r="AB15" s="53"/>
      <c r="AC15" s="53"/>
      <c r="AD15" s="54">
        <f t="shared" si="11"/>
        <v>0.8</v>
      </c>
      <c r="AE15" s="54">
        <f t="shared" si="5"/>
        <v>0</v>
      </c>
      <c r="AF15" s="207"/>
      <c r="AG15" s="54">
        <f t="shared" si="6"/>
        <v>0</v>
      </c>
      <c r="AH15" s="54">
        <f t="shared" si="7"/>
        <v>0</v>
      </c>
      <c r="AI15" s="54">
        <f t="shared" si="8"/>
        <v>0</v>
      </c>
      <c r="AJ15" s="31">
        <v>12.25</v>
      </c>
      <c r="AK15" s="55">
        <f t="shared" si="9"/>
        <v>9.3000000000000007</v>
      </c>
      <c r="AL15" s="43">
        <f t="shared" si="2"/>
        <v>43900</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N</v>
      </c>
      <c r="AW15" s="619" t="s">
        <v>96</v>
      </c>
      <c r="AX15" s="43">
        <f t="shared" si="3"/>
        <v>43900</v>
      </c>
      <c r="AY15" s="31"/>
      <c r="AZ15" s="31"/>
      <c r="BA15" s="31"/>
      <c r="BB15" s="59"/>
      <c r="BC15" s="31"/>
      <c r="BD15" s="31"/>
      <c r="BE15" s="619" t="s">
        <v>96</v>
      </c>
      <c r="BF15" s="43">
        <f t="shared" si="4"/>
        <v>43900</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12</v>
      </c>
      <c r="J16" s="490"/>
      <c r="K16" s="490"/>
      <c r="L16" s="490">
        <f>IF(J14&gt;0,VLOOKUP($A$12,$Z$10:$AJ$40,2),0)</f>
        <v>0</v>
      </c>
      <c r="M16" s="491"/>
      <c r="N16" s="492"/>
      <c r="O16" s="492"/>
      <c r="P16" s="475"/>
      <c r="Q16" s="475"/>
      <c r="R16" s="480"/>
      <c r="S16" s="967">
        <f>(I16+L16)</f>
        <v>12</v>
      </c>
      <c r="T16" s="910"/>
      <c r="U16" s="910"/>
      <c r="V16" s="627" t="str">
        <f>IF(S16&gt;0,"/","")</f>
        <v>/</v>
      </c>
      <c r="W16" s="493">
        <f>ROUND(((I16*$G$14)+(L16*$J$14)),3)</f>
        <v>147</v>
      </c>
      <c r="X16" s="32"/>
      <c r="Y16" s="32"/>
      <c r="Z16" s="56">
        <f t="shared" si="10"/>
        <v>43897</v>
      </c>
      <c r="AA16" s="53">
        <v>12</v>
      </c>
      <c r="AB16" s="53"/>
      <c r="AC16" s="53"/>
      <c r="AD16" s="54">
        <f t="shared" si="11"/>
        <v>1.2000000000000002</v>
      </c>
      <c r="AE16" s="54">
        <f t="shared" si="5"/>
        <v>0</v>
      </c>
      <c r="AF16" s="207"/>
      <c r="AG16" s="54">
        <f t="shared" si="6"/>
        <v>0</v>
      </c>
      <c r="AH16" s="54">
        <f t="shared" si="7"/>
        <v>0</v>
      </c>
      <c r="AI16" s="54">
        <f t="shared" si="8"/>
        <v>0</v>
      </c>
      <c r="AJ16" s="31">
        <v>12.25</v>
      </c>
      <c r="AK16" s="55">
        <f t="shared" si="9"/>
        <v>14.4</v>
      </c>
      <c r="AL16" s="43">
        <f t="shared" si="2"/>
        <v>43901</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N</v>
      </c>
      <c r="AW16" s="619" t="s">
        <v>96</v>
      </c>
      <c r="AX16" s="43">
        <f t="shared" si="3"/>
        <v>43901</v>
      </c>
      <c r="AY16" s="31"/>
      <c r="AZ16" s="31"/>
      <c r="BA16" s="31"/>
      <c r="BB16" s="59"/>
      <c r="BC16" s="31"/>
      <c r="BD16" s="31"/>
      <c r="BE16" s="619" t="s">
        <v>96</v>
      </c>
      <c r="BF16" s="43">
        <f t="shared" si="4"/>
        <v>43901</v>
      </c>
      <c r="BG16" s="31"/>
      <c r="BH16" s="31"/>
      <c r="BI16" s="31"/>
      <c r="BJ16" s="31"/>
      <c r="BK16" s="31"/>
      <c r="BL16" s="31"/>
    </row>
    <row r="17" spans="1:64" ht="12" customHeight="1" x14ac:dyDescent="0.2">
      <c r="A17" s="487" t="s">
        <v>138</v>
      </c>
      <c r="B17" s="472" t="s">
        <v>295</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43898</v>
      </c>
      <c r="AA17" s="53">
        <v>12</v>
      </c>
      <c r="AB17" s="53"/>
      <c r="AC17" s="53"/>
      <c r="AD17" s="54">
        <f t="shared" si="11"/>
        <v>1.2000000000000002</v>
      </c>
      <c r="AE17" s="54">
        <f t="shared" si="5"/>
        <v>0</v>
      </c>
      <c r="AF17" s="207"/>
      <c r="AG17" s="54">
        <f t="shared" si="6"/>
        <v>0</v>
      </c>
      <c r="AH17" s="54">
        <f t="shared" si="7"/>
        <v>0</v>
      </c>
      <c r="AI17" s="54">
        <f t="shared" si="8"/>
        <v>0</v>
      </c>
      <c r="AJ17" s="31">
        <v>12.25</v>
      </c>
      <c r="AK17" s="55">
        <f t="shared" si="9"/>
        <v>14.4</v>
      </c>
      <c r="AL17" s="43">
        <f t="shared" si="2"/>
        <v>43902</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N</v>
      </c>
      <c r="AW17" s="619" t="s">
        <v>96</v>
      </c>
      <c r="AX17" s="43">
        <f t="shared" si="3"/>
        <v>43902</v>
      </c>
      <c r="AY17" s="31"/>
      <c r="AZ17" s="31"/>
      <c r="BA17" s="31"/>
      <c r="BB17" s="59"/>
      <c r="BC17" s="31"/>
      <c r="BD17" s="31"/>
      <c r="BE17" s="619" t="s">
        <v>96</v>
      </c>
      <c r="BF17" s="43">
        <f t="shared" si="4"/>
        <v>43902</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43899</v>
      </c>
      <c r="AA18" s="53">
        <v>12</v>
      </c>
      <c r="AB18" s="53"/>
      <c r="AC18" s="53"/>
      <c r="AD18" s="54">
        <f t="shared" si="11"/>
        <v>0.4</v>
      </c>
      <c r="AE18" s="54">
        <f t="shared" si="5"/>
        <v>0</v>
      </c>
      <c r="AF18" s="207"/>
      <c r="AG18" s="54">
        <f t="shared" si="6"/>
        <v>0</v>
      </c>
      <c r="AH18" s="54">
        <f t="shared" si="7"/>
        <v>0</v>
      </c>
      <c r="AI18" s="54">
        <f t="shared" si="8"/>
        <v>0</v>
      </c>
      <c r="AJ18" s="31">
        <v>12.25</v>
      </c>
      <c r="AK18" s="55">
        <f t="shared" si="9"/>
        <v>5.0999999999999996</v>
      </c>
      <c r="AL18" s="43">
        <f t="shared" si="2"/>
        <v>43903</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N</v>
      </c>
      <c r="AW18" s="619" t="s">
        <v>96</v>
      </c>
      <c r="AX18" s="43">
        <f t="shared" si="3"/>
        <v>43903</v>
      </c>
      <c r="AY18" s="31"/>
      <c r="AZ18" s="31"/>
      <c r="BA18" s="31"/>
      <c r="BB18" s="59"/>
      <c r="BC18" s="31"/>
      <c r="BD18" s="31"/>
      <c r="BE18" s="619" t="s">
        <v>96</v>
      </c>
      <c r="BF18" s="43">
        <f t="shared" si="4"/>
        <v>43903</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43900</v>
      </c>
      <c r="AA19" s="53">
        <v>12</v>
      </c>
      <c r="AB19" s="53"/>
      <c r="AC19" s="53"/>
      <c r="AD19" s="54">
        <f t="shared" si="11"/>
        <v>0.4</v>
      </c>
      <c r="AE19" s="54">
        <f t="shared" si="5"/>
        <v>0</v>
      </c>
      <c r="AF19" s="207"/>
      <c r="AG19" s="54">
        <f t="shared" si="6"/>
        <v>0</v>
      </c>
      <c r="AH19" s="54">
        <f t="shared" si="7"/>
        <v>0</v>
      </c>
      <c r="AI19" s="54">
        <f t="shared" si="8"/>
        <v>0</v>
      </c>
      <c r="AJ19" s="31">
        <v>12.25</v>
      </c>
      <c r="AK19" s="55">
        <f t="shared" si="9"/>
        <v>5.0999999999999996</v>
      </c>
      <c r="AL19" s="43">
        <f t="shared" si="2"/>
        <v>43904</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N</v>
      </c>
      <c r="AW19" s="619" t="s">
        <v>96</v>
      </c>
      <c r="AX19" s="43">
        <f t="shared" si="3"/>
        <v>43904</v>
      </c>
      <c r="AY19" s="31"/>
      <c r="AZ19" s="31"/>
      <c r="BA19" s="31"/>
      <c r="BB19" s="59"/>
      <c r="BC19" s="31"/>
      <c r="BD19" s="31"/>
      <c r="BE19" s="619" t="s">
        <v>96</v>
      </c>
      <c r="BF19" s="43">
        <f t="shared" si="4"/>
        <v>43904</v>
      </c>
      <c r="BG19" s="31"/>
      <c r="BH19" s="31"/>
      <c r="BI19" s="31"/>
      <c r="BJ19" s="31"/>
      <c r="BK19" s="31"/>
      <c r="BL19" s="31"/>
    </row>
    <row r="20" spans="1:64" ht="12" customHeight="1" x14ac:dyDescent="0.2">
      <c r="A20" s="487" t="s">
        <v>143</v>
      </c>
      <c r="B20" s="465" t="s">
        <v>296</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43901</v>
      </c>
      <c r="AA20" s="53">
        <v>12</v>
      </c>
      <c r="AB20" s="53"/>
      <c r="AC20" s="53"/>
      <c r="AD20" s="54">
        <f t="shared" si="11"/>
        <v>0.4</v>
      </c>
      <c r="AE20" s="54">
        <f t="shared" si="5"/>
        <v>0</v>
      </c>
      <c r="AF20" s="207"/>
      <c r="AG20" s="54">
        <f t="shared" si="6"/>
        <v>0</v>
      </c>
      <c r="AH20" s="54">
        <f t="shared" si="7"/>
        <v>0</v>
      </c>
      <c r="AI20" s="54">
        <f t="shared" si="8"/>
        <v>0</v>
      </c>
      <c r="AJ20" s="31">
        <v>12.25</v>
      </c>
      <c r="AK20" s="55">
        <f t="shared" si="9"/>
        <v>5.0999999999999996</v>
      </c>
      <c r="AL20" s="43">
        <f t="shared" si="2"/>
        <v>43905</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N</v>
      </c>
      <c r="AW20" s="619" t="s">
        <v>96</v>
      </c>
      <c r="AX20" s="43">
        <f t="shared" si="3"/>
        <v>43905</v>
      </c>
      <c r="AY20" s="31"/>
      <c r="AZ20" s="31"/>
      <c r="BA20" s="31"/>
      <c r="BB20" s="59"/>
      <c r="BC20" s="31"/>
      <c r="BD20" s="31"/>
      <c r="BE20" s="619" t="s">
        <v>96</v>
      </c>
      <c r="BF20" s="43">
        <f t="shared" si="4"/>
        <v>43905</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43902</v>
      </c>
      <c r="AA21" s="53">
        <v>12</v>
      </c>
      <c r="AB21" s="53"/>
      <c r="AC21" s="53"/>
      <c r="AD21" s="54">
        <f t="shared" si="11"/>
        <v>1.2000000000000002</v>
      </c>
      <c r="AE21" s="54">
        <f t="shared" si="5"/>
        <v>0</v>
      </c>
      <c r="AF21" s="207"/>
      <c r="AG21" s="54">
        <f t="shared" si="6"/>
        <v>0</v>
      </c>
      <c r="AH21" s="54">
        <f t="shared" si="7"/>
        <v>0</v>
      </c>
      <c r="AI21" s="54">
        <f t="shared" si="8"/>
        <v>0</v>
      </c>
      <c r="AJ21" s="31">
        <v>12.25</v>
      </c>
      <c r="AK21" s="55">
        <f t="shared" si="9"/>
        <v>14.4</v>
      </c>
      <c r="AL21" s="43">
        <f t="shared" si="2"/>
        <v>43906</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N</v>
      </c>
      <c r="AW21" s="619" t="s">
        <v>96</v>
      </c>
      <c r="AX21" s="43">
        <f t="shared" si="3"/>
        <v>43906</v>
      </c>
      <c r="AY21" s="31"/>
      <c r="AZ21" s="31"/>
      <c r="BA21" s="31"/>
      <c r="BB21" s="59"/>
      <c r="BC21" s="31"/>
      <c r="BD21" s="31"/>
      <c r="BE21" s="619" t="s">
        <v>96</v>
      </c>
      <c r="BF21" s="43">
        <f t="shared" si="4"/>
        <v>43906</v>
      </c>
      <c r="BG21" s="31"/>
      <c r="BH21" s="31"/>
      <c r="BI21" s="31"/>
      <c r="BJ21" s="31"/>
      <c r="BK21" s="31"/>
      <c r="BL21" s="31"/>
    </row>
    <row r="22" spans="1:64" ht="12" customHeight="1" x14ac:dyDescent="0.2">
      <c r="A22" s="487" t="s">
        <v>145</v>
      </c>
      <c r="B22" s="472" t="s">
        <v>357</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43903</v>
      </c>
      <c r="AA22" s="53">
        <v>12</v>
      </c>
      <c r="AB22" s="53"/>
      <c r="AC22" s="53"/>
      <c r="AD22" s="54">
        <f t="shared" si="11"/>
        <v>1.2000000000000002</v>
      </c>
      <c r="AE22" s="54">
        <f t="shared" si="5"/>
        <v>0</v>
      </c>
      <c r="AF22" s="207"/>
      <c r="AG22" s="54">
        <f t="shared" si="6"/>
        <v>0</v>
      </c>
      <c r="AH22" s="54">
        <f t="shared" si="7"/>
        <v>0</v>
      </c>
      <c r="AI22" s="54">
        <f t="shared" si="8"/>
        <v>0</v>
      </c>
      <c r="AJ22" s="31">
        <v>12.25</v>
      </c>
      <c r="AK22" s="55">
        <f t="shared" si="9"/>
        <v>14.4</v>
      </c>
      <c r="AL22" s="43">
        <f t="shared" si="2"/>
        <v>43907</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N</v>
      </c>
      <c r="AW22" s="619" t="s">
        <v>96</v>
      </c>
      <c r="AX22" s="43">
        <f t="shared" si="3"/>
        <v>43907</v>
      </c>
      <c r="AY22" s="31"/>
      <c r="AZ22" s="31"/>
      <c r="BA22" s="31"/>
      <c r="BB22" s="59"/>
      <c r="BC22" s="31"/>
      <c r="BD22" s="31"/>
      <c r="BE22" s="619" t="s">
        <v>96</v>
      </c>
      <c r="BF22" s="43">
        <f t="shared" si="4"/>
        <v>43907</v>
      </c>
      <c r="BG22" s="31"/>
      <c r="BH22" s="31"/>
      <c r="BI22" s="31"/>
      <c r="BJ22" s="31"/>
      <c r="BK22" s="31"/>
      <c r="BL22" s="31"/>
    </row>
    <row r="23" spans="1:64" ht="12" customHeight="1" x14ac:dyDescent="0.2">
      <c r="A23" s="487"/>
      <c r="B23" s="472" t="s">
        <v>358</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43904</v>
      </c>
      <c r="AA23" s="53">
        <v>12</v>
      </c>
      <c r="AB23" s="53"/>
      <c r="AC23" s="53"/>
      <c r="AD23" s="54">
        <f t="shared" si="11"/>
        <v>1.2000000000000002</v>
      </c>
      <c r="AE23" s="54">
        <f t="shared" si="5"/>
        <v>0</v>
      </c>
      <c r="AF23" s="207"/>
      <c r="AG23" s="54">
        <f t="shared" si="6"/>
        <v>0</v>
      </c>
      <c r="AH23" s="54">
        <f t="shared" si="7"/>
        <v>0</v>
      </c>
      <c r="AI23" s="54">
        <f t="shared" si="8"/>
        <v>0</v>
      </c>
      <c r="AJ23" s="31">
        <v>12.25</v>
      </c>
      <c r="AK23" s="55">
        <f t="shared" si="9"/>
        <v>14.4</v>
      </c>
      <c r="AL23" s="43">
        <f t="shared" ref="AL23:AL36" si="14">(Z27)</f>
        <v>43908</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N</v>
      </c>
      <c r="AW23" s="619" t="s">
        <v>96</v>
      </c>
      <c r="AX23" s="43">
        <f t="shared" si="3"/>
        <v>43908</v>
      </c>
      <c r="AY23" s="31"/>
      <c r="AZ23" s="31"/>
      <c r="BA23" s="31"/>
      <c r="BB23" s="59"/>
      <c r="BC23" s="31"/>
      <c r="BD23" s="31"/>
      <c r="BE23" s="619" t="s">
        <v>96</v>
      </c>
      <c r="BF23" s="43">
        <f t="shared" si="4"/>
        <v>43908</v>
      </c>
      <c r="BG23" s="31"/>
      <c r="BH23" s="31"/>
      <c r="BI23" s="31"/>
      <c r="BJ23" s="31"/>
      <c r="BK23" s="31"/>
      <c r="BL23" s="31"/>
    </row>
    <row r="24" spans="1:64" ht="12" customHeight="1" x14ac:dyDescent="0.2">
      <c r="A24" s="487" t="s">
        <v>146</v>
      </c>
      <c r="B24" s="472" t="s">
        <v>359</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43905</v>
      </c>
      <c r="AA24" s="53">
        <v>12</v>
      </c>
      <c r="AB24" s="53"/>
      <c r="AC24" s="53"/>
      <c r="AD24" s="54">
        <f t="shared" si="11"/>
        <v>0.8</v>
      </c>
      <c r="AE24" s="54">
        <f t="shared" si="5"/>
        <v>0</v>
      </c>
      <c r="AF24" s="207"/>
      <c r="AG24" s="54">
        <f t="shared" si="6"/>
        <v>0</v>
      </c>
      <c r="AH24" s="54">
        <f t="shared" si="7"/>
        <v>0</v>
      </c>
      <c r="AI24" s="54">
        <f t="shared" si="8"/>
        <v>0</v>
      </c>
      <c r="AJ24" s="31">
        <v>12.25</v>
      </c>
      <c r="AK24" s="55">
        <f t="shared" si="9"/>
        <v>9.3000000000000007</v>
      </c>
      <c r="AL24" s="43">
        <f t="shared" si="14"/>
        <v>43909</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N</v>
      </c>
      <c r="AW24" s="619" t="s">
        <v>96</v>
      </c>
      <c r="AX24" s="43">
        <f t="shared" si="3"/>
        <v>43909</v>
      </c>
      <c r="AY24" s="31"/>
      <c r="AZ24" s="31"/>
      <c r="BA24" s="31"/>
      <c r="BB24" s="59"/>
      <c r="BC24" s="31"/>
      <c r="BD24" s="31"/>
      <c r="BE24" s="619" t="s">
        <v>96</v>
      </c>
      <c r="BF24" s="43">
        <f t="shared" si="4"/>
        <v>43909</v>
      </c>
      <c r="BG24" s="31"/>
      <c r="BH24" s="31"/>
      <c r="BI24" s="31"/>
      <c r="BJ24" s="31"/>
      <c r="BK24" s="31"/>
      <c r="BL24" s="31"/>
    </row>
    <row r="25" spans="1:64" ht="13.5" thickBot="1" x14ac:dyDescent="0.25">
      <c r="A25" s="505"/>
      <c r="B25" s="506" t="s">
        <v>396</v>
      </c>
      <c r="C25" s="507"/>
      <c r="D25" s="507"/>
      <c r="E25" s="507"/>
      <c r="F25" s="508"/>
      <c r="G25" s="509"/>
      <c r="H25" s="509"/>
      <c r="I25" s="510">
        <f>SUM(I16:I24)</f>
        <v>12</v>
      </c>
      <c r="J25" s="511"/>
      <c r="K25" s="511"/>
      <c r="L25" s="511">
        <f>SUM(L16:L24)</f>
        <v>0</v>
      </c>
      <c r="M25" s="512"/>
      <c r="N25" s="513"/>
      <c r="O25" s="513"/>
      <c r="P25" s="514"/>
      <c r="Q25" s="514"/>
      <c r="R25" s="515"/>
      <c r="S25" s="967">
        <f t="shared" ref="S25" si="15">(I25+L25)</f>
        <v>12</v>
      </c>
      <c r="T25" s="910"/>
      <c r="U25" s="910"/>
      <c r="V25" s="516" t="s">
        <v>147</v>
      </c>
      <c r="W25" s="517">
        <f>ROUND(SUM(W16:W24),2)</f>
        <v>147</v>
      </c>
      <c r="X25" s="32"/>
      <c r="Y25" s="32"/>
      <c r="Z25" s="56">
        <f t="shared" si="10"/>
        <v>43906</v>
      </c>
      <c r="AA25" s="53">
        <v>12</v>
      </c>
      <c r="AB25" s="53"/>
      <c r="AC25" s="53"/>
      <c r="AD25" s="54">
        <f t="shared" si="11"/>
        <v>1.2000000000000002</v>
      </c>
      <c r="AE25" s="54">
        <f t="shared" si="5"/>
        <v>0</v>
      </c>
      <c r="AF25" s="207"/>
      <c r="AG25" s="54">
        <f t="shared" si="6"/>
        <v>0</v>
      </c>
      <c r="AH25" s="54">
        <f t="shared" si="7"/>
        <v>0</v>
      </c>
      <c r="AI25" s="54">
        <f t="shared" si="8"/>
        <v>0</v>
      </c>
      <c r="AJ25" s="31">
        <v>12.25</v>
      </c>
      <c r="AK25" s="55">
        <f t="shared" si="9"/>
        <v>14.4</v>
      </c>
      <c r="AL25" s="43">
        <f t="shared" si="14"/>
        <v>43910</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N</v>
      </c>
      <c r="AW25" s="619" t="s">
        <v>96</v>
      </c>
      <c r="AX25" s="43">
        <f t="shared" si="3"/>
        <v>43910</v>
      </c>
      <c r="AY25" s="31"/>
      <c r="AZ25" s="31"/>
      <c r="BA25" s="31"/>
      <c r="BB25" s="59"/>
      <c r="BC25" s="31"/>
      <c r="BD25" s="31"/>
      <c r="BE25" s="619" t="s">
        <v>96</v>
      </c>
      <c r="BF25" s="43">
        <f t="shared" si="4"/>
        <v>43910</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43907</v>
      </c>
      <c r="AA26" s="53">
        <v>12</v>
      </c>
      <c r="AB26" s="53"/>
      <c r="AC26" s="53"/>
      <c r="AD26" s="54">
        <f t="shared" si="11"/>
        <v>0.8</v>
      </c>
      <c r="AE26" s="54">
        <f t="shared" si="5"/>
        <v>0</v>
      </c>
      <c r="AF26" s="207"/>
      <c r="AG26" s="54">
        <f t="shared" si="6"/>
        <v>0</v>
      </c>
      <c r="AH26" s="54">
        <f t="shared" si="7"/>
        <v>0</v>
      </c>
      <c r="AI26" s="54">
        <f t="shared" si="8"/>
        <v>0</v>
      </c>
      <c r="AJ26" s="31">
        <v>12.25</v>
      </c>
      <c r="AK26" s="55">
        <f t="shared" si="9"/>
        <v>9.3000000000000007</v>
      </c>
      <c r="AL26" s="43">
        <f t="shared" si="14"/>
        <v>43911</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43911</v>
      </c>
      <c r="AY26" s="31"/>
      <c r="AZ26" s="31"/>
      <c r="BA26" s="31"/>
      <c r="BB26" s="59"/>
      <c r="BC26" s="31"/>
      <c r="BD26" s="31"/>
      <c r="BE26" s="619" t="s">
        <v>96</v>
      </c>
      <c r="BF26" s="43">
        <f t="shared" si="4"/>
        <v>43911</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43908</v>
      </c>
      <c r="AA27" s="53">
        <v>12</v>
      </c>
      <c r="AB27" s="53"/>
      <c r="AC27" s="53"/>
      <c r="AD27" s="54">
        <f t="shared" si="11"/>
        <v>0.8</v>
      </c>
      <c r="AE27" s="54">
        <f t="shared" si="5"/>
        <v>0</v>
      </c>
      <c r="AF27" s="207"/>
      <c r="AG27" s="54">
        <f t="shared" si="6"/>
        <v>0</v>
      </c>
      <c r="AH27" s="54">
        <f t="shared" si="7"/>
        <v>0</v>
      </c>
      <c r="AI27" s="54">
        <f t="shared" si="8"/>
        <v>0</v>
      </c>
      <c r="AJ27" s="31">
        <v>12.25</v>
      </c>
      <c r="AK27" s="55">
        <f t="shared" si="9"/>
        <v>9.3000000000000007</v>
      </c>
      <c r="AL27" s="43">
        <f t="shared" si="14"/>
        <v>43912</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43912</v>
      </c>
      <c r="AY27" s="31"/>
      <c r="AZ27" s="31"/>
      <c r="BA27" s="31"/>
      <c r="BB27" s="59"/>
      <c r="BC27" s="31"/>
      <c r="BD27" s="31"/>
      <c r="BE27" s="619" t="s">
        <v>96</v>
      </c>
      <c r="BF27" s="43">
        <f t="shared" si="4"/>
        <v>43912</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43909</v>
      </c>
      <c r="AA28" s="53">
        <v>12</v>
      </c>
      <c r="AB28" s="53"/>
      <c r="AC28" s="53"/>
      <c r="AD28" s="54">
        <f t="shared" si="11"/>
        <v>0.8</v>
      </c>
      <c r="AE28" s="54">
        <f t="shared" si="5"/>
        <v>0</v>
      </c>
      <c r="AF28" s="207"/>
      <c r="AG28" s="54">
        <f t="shared" si="6"/>
        <v>0</v>
      </c>
      <c r="AH28" s="54">
        <f t="shared" si="7"/>
        <v>0</v>
      </c>
      <c r="AI28" s="54">
        <f t="shared" si="8"/>
        <v>0</v>
      </c>
      <c r="AJ28" s="31">
        <v>12.25</v>
      </c>
      <c r="AK28" s="55">
        <f t="shared" si="9"/>
        <v>9.3000000000000007</v>
      </c>
      <c r="AL28" s="43">
        <f t="shared" si="14"/>
        <v>43913</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43913</v>
      </c>
      <c r="AY28" s="31"/>
      <c r="AZ28" s="31"/>
      <c r="BA28" s="31"/>
      <c r="BB28" s="59"/>
      <c r="BC28" s="31"/>
      <c r="BD28" s="31"/>
      <c r="BE28" s="619" t="s">
        <v>96</v>
      </c>
      <c r="BF28" s="43">
        <f t="shared" si="4"/>
        <v>43913</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43910</v>
      </c>
      <c r="AA29" s="53">
        <v>12</v>
      </c>
      <c r="AB29" s="53"/>
      <c r="AC29" s="53"/>
      <c r="AD29" s="54">
        <f t="shared" si="11"/>
        <v>0.8</v>
      </c>
      <c r="AE29" s="54">
        <f t="shared" si="5"/>
        <v>0</v>
      </c>
      <c r="AF29" s="207"/>
      <c r="AG29" s="54">
        <f t="shared" si="6"/>
        <v>0</v>
      </c>
      <c r="AH29" s="54">
        <f t="shared" si="7"/>
        <v>0</v>
      </c>
      <c r="AI29" s="54">
        <f t="shared" si="8"/>
        <v>0</v>
      </c>
      <c r="AJ29" s="31">
        <v>12.25</v>
      </c>
      <c r="AK29" s="55">
        <f t="shared" si="9"/>
        <v>9.3000000000000007</v>
      </c>
      <c r="AL29" s="43">
        <f t="shared" si="14"/>
        <v>43914</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N</v>
      </c>
      <c r="AW29" s="619" t="s">
        <v>96</v>
      </c>
      <c r="AX29" s="43">
        <f t="shared" si="3"/>
        <v>43914</v>
      </c>
      <c r="AY29" s="31"/>
      <c r="AZ29" s="31"/>
      <c r="BA29" s="31"/>
      <c r="BB29" s="59"/>
      <c r="BC29" s="31"/>
      <c r="BD29" s="31"/>
      <c r="BE29" s="619" t="s">
        <v>96</v>
      </c>
      <c r="BF29" s="43">
        <f t="shared" si="4"/>
        <v>43914</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43911</v>
      </c>
      <c r="AA30" s="53">
        <v>12</v>
      </c>
      <c r="AB30" s="53"/>
      <c r="AC30" s="53"/>
      <c r="AD30" s="54">
        <f t="shared" si="11"/>
        <v>0</v>
      </c>
      <c r="AE30" s="54">
        <f t="shared" si="5"/>
        <v>0</v>
      </c>
      <c r="AF30" s="207"/>
      <c r="AG30" s="54">
        <f t="shared" si="6"/>
        <v>0</v>
      </c>
      <c r="AH30" s="54">
        <f>(BG26*$AM$4)+(BH26*$AN$4)+(BI26*$AO$4)+(BJ26*$AP$4)+(BK26*$AQ$4)+(BL26*$AR$4)</f>
        <v>0</v>
      </c>
      <c r="AI30" s="54">
        <f t="shared" si="8"/>
        <v>0</v>
      </c>
      <c r="AJ30" s="31">
        <v>12.25</v>
      </c>
      <c r="AK30" s="55">
        <f t="shared" si="9"/>
        <v>0</v>
      </c>
      <c r="AL30" s="43">
        <f t="shared" si="14"/>
        <v>43915</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N</v>
      </c>
      <c r="AW30" s="619" t="s">
        <v>96</v>
      </c>
      <c r="AX30" s="43">
        <f t="shared" si="3"/>
        <v>43915</v>
      </c>
      <c r="AY30" s="31"/>
      <c r="AZ30" s="31"/>
      <c r="BA30" s="31"/>
      <c r="BB30" s="59"/>
      <c r="BC30" s="31"/>
      <c r="BD30" s="31"/>
      <c r="BE30" s="619" t="s">
        <v>96</v>
      </c>
      <c r="BF30" s="43">
        <f t="shared" si="4"/>
        <v>43915</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43912</v>
      </c>
      <c r="AA31" s="53">
        <v>12</v>
      </c>
      <c r="AB31" s="53"/>
      <c r="AC31" s="53"/>
      <c r="AD31" s="54">
        <f t="shared" si="11"/>
        <v>0</v>
      </c>
      <c r="AE31" s="54">
        <f t="shared" si="5"/>
        <v>0</v>
      </c>
      <c r="AF31" s="207"/>
      <c r="AG31" s="54">
        <f t="shared" si="6"/>
        <v>0</v>
      </c>
      <c r="AH31" s="54">
        <f t="shared" ref="AH31:AH40" si="21">(BG27*$AM$4)+(BH27*$AN$4)+(BI27*$AO$4)+(BJ27*$AP$4)+(BK27*$AQ$4)+(BL27*$AR$4)</f>
        <v>0</v>
      </c>
      <c r="AI31" s="54">
        <f t="shared" si="8"/>
        <v>0</v>
      </c>
      <c r="AJ31" s="31">
        <v>12.25</v>
      </c>
      <c r="AK31" s="55">
        <f t="shared" si="9"/>
        <v>0</v>
      </c>
      <c r="AL31" s="43">
        <f t="shared" si="14"/>
        <v>43916</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N</v>
      </c>
      <c r="AW31" s="619" t="s">
        <v>96</v>
      </c>
      <c r="AX31" s="43">
        <f t="shared" si="3"/>
        <v>43916</v>
      </c>
      <c r="AY31" s="31"/>
      <c r="AZ31" s="31"/>
      <c r="BA31" s="31"/>
      <c r="BB31" s="59"/>
      <c r="BC31" s="31"/>
      <c r="BD31" s="31"/>
      <c r="BE31" s="619" t="s">
        <v>96</v>
      </c>
      <c r="BF31" s="43">
        <f t="shared" si="4"/>
        <v>43916</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43913</v>
      </c>
      <c r="AA32" s="53">
        <v>12</v>
      </c>
      <c r="AB32" s="53"/>
      <c r="AC32" s="53"/>
      <c r="AD32" s="54">
        <f t="shared" si="11"/>
        <v>0</v>
      </c>
      <c r="AE32" s="54">
        <f t="shared" si="5"/>
        <v>0</v>
      </c>
      <c r="AF32" s="207"/>
      <c r="AG32" s="54">
        <f t="shared" si="6"/>
        <v>0</v>
      </c>
      <c r="AH32" s="54">
        <f t="shared" si="21"/>
        <v>0</v>
      </c>
      <c r="AI32" s="54">
        <f t="shared" si="8"/>
        <v>0</v>
      </c>
      <c r="AJ32" s="31">
        <v>12.25</v>
      </c>
      <c r="AK32" s="55">
        <f t="shared" si="9"/>
        <v>0</v>
      </c>
      <c r="AL32" s="43">
        <f t="shared" si="14"/>
        <v>43917</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N</v>
      </c>
      <c r="AW32" s="619" t="s">
        <v>96</v>
      </c>
      <c r="AX32" s="43">
        <f t="shared" si="3"/>
        <v>43917</v>
      </c>
      <c r="AY32" s="31"/>
      <c r="AZ32" s="31"/>
      <c r="BA32" s="31"/>
      <c r="BB32" s="59"/>
      <c r="BC32" s="31"/>
      <c r="BD32" s="31"/>
      <c r="BE32" s="619" t="s">
        <v>96</v>
      </c>
      <c r="BF32" s="43">
        <f t="shared" si="4"/>
        <v>43917</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43914</v>
      </c>
      <c r="AA33" s="53">
        <v>12</v>
      </c>
      <c r="AB33" s="53"/>
      <c r="AC33" s="53"/>
      <c r="AD33" s="54">
        <f t="shared" si="11"/>
        <v>0.8</v>
      </c>
      <c r="AE33" s="54">
        <f t="shared" si="5"/>
        <v>0</v>
      </c>
      <c r="AF33" s="207"/>
      <c r="AG33" s="54">
        <f t="shared" si="6"/>
        <v>0</v>
      </c>
      <c r="AH33" s="54">
        <f t="shared" si="21"/>
        <v>0</v>
      </c>
      <c r="AI33" s="54">
        <f t="shared" si="8"/>
        <v>0</v>
      </c>
      <c r="AJ33" s="31">
        <v>12.25</v>
      </c>
      <c r="AK33" s="55">
        <f t="shared" si="9"/>
        <v>9.3000000000000007</v>
      </c>
      <c r="AL33" s="43">
        <f t="shared" si="14"/>
        <v>43918</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43918</v>
      </c>
      <c r="AY33" s="31"/>
      <c r="AZ33" s="31"/>
      <c r="BA33" s="31"/>
      <c r="BB33" s="59"/>
      <c r="BC33" s="31"/>
      <c r="BD33" s="31"/>
      <c r="BE33" s="619" t="s">
        <v>96</v>
      </c>
      <c r="BF33" s="43">
        <f t="shared" si="4"/>
        <v>43918</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43915</v>
      </c>
      <c r="AA34" s="53">
        <v>12</v>
      </c>
      <c r="AB34" s="53"/>
      <c r="AC34" s="53"/>
      <c r="AD34" s="54">
        <f t="shared" si="11"/>
        <v>0.8</v>
      </c>
      <c r="AE34" s="54">
        <f t="shared" si="5"/>
        <v>0</v>
      </c>
      <c r="AF34" s="207"/>
      <c r="AG34" s="54">
        <f t="shared" si="6"/>
        <v>0</v>
      </c>
      <c r="AH34" s="54">
        <f t="shared" si="21"/>
        <v>0</v>
      </c>
      <c r="AI34" s="54">
        <f t="shared" si="8"/>
        <v>0</v>
      </c>
      <c r="AJ34" s="31">
        <v>12.25</v>
      </c>
      <c r="AK34" s="55">
        <f t="shared" si="9"/>
        <v>9.3000000000000007</v>
      </c>
      <c r="AL34" s="43">
        <f t="shared" si="14"/>
        <v>43919</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43919</v>
      </c>
      <c r="AY34" s="31"/>
      <c r="AZ34" s="31"/>
      <c r="BA34" s="31"/>
      <c r="BB34" s="59"/>
      <c r="BC34" s="31"/>
      <c r="BD34" s="31"/>
      <c r="BE34" s="619" t="s">
        <v>96</v>
      </c>
      <c r="BF34" s="43">
        <f t="shared" si="4"/>
        <v>43919</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368</v>
      </c>
      <c r="T35" s="961"/>
      <c r="U35" s="962"/>
      <c r="V35" s="963">
        <f>IFERROR(INDEX(AU6:AU36,MATCH(A12,AL6:AL36,0)),0) + IFERROR(INDEX(AU44:AU74,MATCH(A12,AL44:AL74,0)),0) + IFERROR(INDEX(AU82:AU112,MATCH(A12,AL82:AL112,0)),0)  + IFERROR(INDEX(AU120:AU150,MATCH(A12,AL120:AL150,0)),0)</f>
        <v>0</v>
      </c>
      <c r="W35" s="964"/>
      <c r="X35" s="32"/>
      <c r="Y35" s="32"/>
      <c r="Z35" s="56">
        <f t="shared" si="10"/>
        <v>43916</v>
      </c>
      <c r="AA35" s="53">
        <v>12</v>
      </c>
      <c r="AB35" s="53"/>
      <c r="AC35" s="53"/>
      <c r="AD35" s="54">
        <f t="shared" si="11"/>
        <v>0.8</v>
      </c>
      <c r="AE35" s="54">
        <f t="shared" si="5"/>
        <v>0</v>
      </c>
      <c r="AF35" s="207"/>
      <c r="AG35" s="54">
        <f t="shared" si="6"/>
        <v>0</v>
      </c>
      <c r="AH35" s="54">
        <f t="shared" si="21"/>
        <v>0</v>
      </c>
      <c r="AI35" s="54">
        <f t="shared" si="8"/>
        <v>0</v>
      </c>
      <c r="AJ35" s="31">
        <v>12.25</v>
      </c>
      <c r="AK35" s="55">
        <f t="shared" si="9"/>
        <v>9.3000000000000007</v>
      </c>
      <c r="AL35" s="43">
        <f t="shared" si="14"/>
        <v>43920</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43920</v>
      </c>
      <c r="AY35" s="31"/>
      <c r="AZ35" s="31"/>
      <c r="BA35" s="31"/>
      <c r="BB35" s="59"/>
      <c r="BC35" s="31"/>
      <c r="BD35" s="31"/>
      <c r="BE35" s="619" t="s">
        <v>96</v>
      </c>
      <c r="BF35" s="43">
        <f t="shared" si="4"/>
        <v>43920</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43917</v>
      </c>
      <c r="AA36" s="53">
        <v>12</v>
      </c>
      <c r="AB36" s="53"/>
      <c r="AC36" s="53"/>
      <c r="AD36" s="54">
        <f t="shared" si="11"/>
        <v>0.8</v>
      </c>
      <c r="AE36" s="54">
        <f t="shared" si="5"/>
        <v>0</v>
      </c>
      <c r="AF36" s="207"/>
      <c r="AG36" s="54">
        <f t="shared" si="6"/>
        <v>0</v>
      </c>
      <c r="AH36" s="54">
        <f t="shared" si="21"/>
        <v>0</v>
      </c>
      <c r="AI36" s="54">
        <f t="shared" si="8"/>
        <v>0</v>
      </c>
      <c r="AJ36" s="31">
        <v>12.25</v>
      </c>
      <c r="AK36" s="55">
        <f t="shared" si="9"/>
        <v>9.3000000000000007</v>
      </c>
      <c r="AL36" s="43">
        <f t="shared" si="14"/>
        <v>43921</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43921</v>
      </c>
      <c r="AY36" s="31"/>
      <c r="AZ36" s="31"/>
      <c r="BA36" s="31"/>
      <c r="BB36" s="59"/>
      <c r="BC36" s="31"/>
      <c r="BD36" s="31"/>
      <c r="BE36" s="619" t="s">
        <v>96</v>
      </c>
      <c r="BF36" s="43">
        <f t="shared" si="4"/>
        <v>43921</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43918</v>
      </c>
      <c r="AA37" s="53">
        <v>12</v>
      </c>
      <c r="AB37" s="53"/>
      <c r="AC37" s="53"/>
      <c r="AD37" s="54">
        <f t="shared" si="11"/>
        <v>0</v>
      </c>
      <c r="AE37" s="54">
        <f t="shared" si="5"/>
        <v>0</v>
      </c>
      <c r="AF37" s="207"/>
      <c r="AG37" s="54">
        <f t="shared" si="6"/>
        <v>0</v>
      </c>
      <c r="AH37" s="54">
        <f t="shared" si="21"/>
        <v>0</v>
      </c>
      <c r="AI37" s="54">
        <f t="shared" si="8"/>
        <v>0</v>
      </c>
      <c r="AJ37" s="31">
        <v>12.25</v>
      </c>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43919</v>
      </c>
      <c r="AA38" s="53">
        <v>12</v>
      </c>
      <c r="AB38" s="53"/>
      <c r="AC38" s="53"/>
      <c r="AD38" s="54">
        <f t="shared" si="11"/>
        <v>0</v>
      </c>
      <c r="AE38" s="54">
        <f t="shared" si="5"/>
        <v>0</v>
      </c>
      <c r="AF38" s="207"/>
      <c r="AG38" s="54">
        <f t="shared" si="6"/>
        <v>0</v>
      </c>
      <c r="AH38" s="54">
        <f t="shared" si="21"/>
        <v>0</v>
      </c>
      <c r="AI38" s="54">
        <f t="shared" si="8"/>
        <v>0</v>
      </c>
      <c r="AJ38" s="31">
        <v>12.25</v>
      </c>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43920</v>
      </c>
      <c r="AA39" s="53">
        <v>12</v>
      </c>
      <c r="AB39" s="53"/>
      <c r="AC39" s="53"/>
      <c r="AD39" s="54">
        <f t="shared" si="11"/>
        <v>0</v>
      </c>
      <c r="AE39" s="54">
        <f t="shared" si="5"/>
        <v>0</v>
      </c>
      <c r="AF39" s="207"/>
      <c r="AG39" s="54">
        <f t="shared" si="6"/>
        <v>0</v>
      </c>
      <c r="AH39" s="54">
        <f t="shared" si="21"/>
        <v>0</v>
      </c>
      <c r="AI39" s="54">
        <f t="shared" si="8"/>
        <v>0</v>
      </c>
      <c r="AJ39" s="31">
        <v>12.25</v>
      </c>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43921</v>
      </c>
      <c r="AA40" s="53">
        <v>12</v>
      </c>
      <c r="AB40" s="53"/>
      <c r="AC40" s="53"/>
      <c r="AD40" s="54">
        <f>(AT36+AT74+AT112+AT150)</f>
        <v>0</v>
      </c>
      <c r="AE40" s="54">
        <f t="shared" si="5"/>
        <v>0</v>
      </c>
      <c r="AF40" s="208"/>
      <c r="AG40" s="54">
        <f t="shared" si="6"/>
        <v>0</v>
      </c>
      <c r="AH40" s="54">
        <f t="shared" si="21"/>
        <v>0</v>
      </c>
      <c r="AI40" s="54">
        <f t="shared" si="8"/>
        <v>0</v>
      </c>
      <c r="AJ40" s="31">
        <v>12.25</v>
      </c>
      <c r="AK40" s="55">
        <f t="shared" si="9"/>
        <v>0</v>
      </c>
      <c r="AL40" s="36" t="s">
        <v>445</v>
      </c>
      <c r="AW40" s="619" t="s">
        <v>96</v>
      </c>
      <c r="AX40" s="36" t="s">
        <v>491</v>
      </c>
      <c r="BE40" s="619" t="s">
        <v>96</v>
      </c>
      <c r="BF40" s="36" t="s">
        <v>494</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489</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43922</v>
      </c>
      <c r="AM42" s="40">
        <f>AM4</f>
        <v>0.2</v>
      </c>
      <c r="AN42" s="40">
        <f>AN4</f>
        <v>0.4</v>
      </c>
      <c r="AO42" s="40">
        <f>AO4</f>
        <v>0.4</v>
      </c>
      <c r="AP42" s="728"/>
      <c r="AQ42" s="728"/>
      <c r="AR42" s="728"/>
      <c r="AS42" s="41"/>
      <c r="AT42" s="36" t="s">
        <v>98</v>
      </c>
      <c r="AU42" s="36" t="s">
        <v>99</v>
      </c>
      <c r="AV42" s="42" t="s">
        <v>423</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43923</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43924</v>
      </c>
      <c r="AL44" s="43">
        <f t="shared" ref="AL44:AL74" si="26">(AL6)</f>
        <v>43891</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43891</v>
      </c>
      <c r="AY44" s="31"/>
      <c r="AZ44" s="31"/>
      <c r="BA44" s="31"/>
      <c r="BB44" s="31"/>
      <c r="BC44" s="31"/>
      <c r="BD44" s="31"/>
      <c r="BE44" s="619" t="s">
        <v>96</v>
      </c>
      <c r="BF44" s="43">
        <f>($Z$10)</f>
        <v>43891</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43925</v>
      </c>
      <c r="AL45" s="43">
        <f t="shared" si="26"/>
        <v>43892</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43892</v>
      </c>
      <c r="AY45" s="31"/>
      <c r="AZ45" s="31"/>
      <c r="BA45" s="31"/>
      <c r="BB45" s="31"/>
      <c r="BC45" s="31"/>
      <c r="BD45" s="31"/>
      <c r="BE45" s="619" t="s">
        <v>96</v>
      </c>
      <c r="BF45" s="43">
        <f t="shared" ref="BF45:BF74" si="30">(BF44)+1</f>
        <v>43892</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43926</v>
      </c>
      <c r="AL46" s="43">
        <f t="shared" si="26"/>
        <v>43893</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43893</v>
      </c>
      <c r="AY46" s="31"/>
      <c r="AZ46" s="31"/>
      <c r="BA46" s="31"/>
      <c r="BB46" s="31"/>
      <c r="BC46" s="31"/>
      <c r="BD46" s="31"/>
      <c r="BE46" s="619" t="s">
        <v>96</v>
      </c>
      <c r="BF46" s="43">
        <f t="shared" si="30"/>
        <v>43893</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43927</v>
      </c>
      <c r="AL47" s="43">
        <f t="shared" si="26"/>
        <v>43894</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43894</v>
      </c>
      <c r="AY47" s="31"/>
      <c r="AZ47" s="31"/>
      <c r="BA47" s="31"/>
      <c r="BB47" s="31"/>
      <c r="BC47" s="31"/>
      <c r="BD47" s="31"/>
      <c r="BE47" s="619" t="s">
        <v>96</v>
      </c>
      <c r="BF47" s="43">
        <f>(BF46)+1</f>
        <v>43894</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43928</v>
      </c>
      <c r="AL48" s="43">
        <f t="shared" si="26"/>
        <v>43895</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43895</v>
      </c>
      <c r="AY48" s="31"/>
      <c r="AZ48" s="31"/>
      <c r="BA48" s="31"/>
      <c r="BB48" s="31"/>
      <c r="BC48" s="31"/>
      <c r="BD48" s="31"/>
      <c r="BE48" s="619" t="s">
        <v>96</v>
      </c>
      <c r="BF48" s="43">
        <f t="shared" si="30"/>
        <v>43895</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43929</v>
      </c>
      <c r="AL49" s="43">
        <f t="shared" si="26"/>
        <v>43896</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43896</v>
      </c>
      <c r="AY49" s="31"/>
      <c r="AZ49" s="31"/>
      <c r="BA49" s="31"/>
      <c r="BB49" s="31"/>
      <c r="BC49" s="31"/>
      <c r="BD49" s="31"/>
      <c r="BE49" s="619" t="s">
        <v>96</v>
      </c>
      <c r="BF49" s="43">
        <f t="shared" si="30"/>
        <v>43896</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43930</v>
      </c>
      <c r="AL50" s="43">
        <f t="shared" si="26"/>
        <v>43897</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43897</v>
      </c>
      <c r="AY50" s="31"/>
      <c r="AZ50" s="31"/>
      <c r="BA50" s="31"/>
      <c r="BB50" s="31"/>
      <c r="BC50" s="31"/>
      <c r="BD50" s="31"/>
      <c r="BE50" s="619" t="s">
        <v>96</v>
      </c>
      <c r="BF50" s="43">
        <f t="shared" si="30"/>
        <v>43897</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369</v>
      </c>
      <c r="Q51" s="1018"/>
      <c r="R51" s="1018"/>
      <c r="S51" s="1018" t="s">
        <v>443</v>
      </c>
      <c r="T51" s="1018"/>
      <c r="U51" s="1018"/>
      <c r="V51" s="731" t="s">
        <v>438</v>
      </c>
      <c r="W51" s="737" t="s">
        <v>444</v>
      </c>
      <c r="AA51" s="58">
        <v>4.55</v>
      </c>
      <c r="AL51" s="43">
        <f t="shared" si="26"/>
        <v>43898</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43898</v>
      </c>
      <c r="AY51" s="31"/>
      <c r="AZ51" s="31"/>
      <c r="BA51" s="31"/>
      <c r="BB51" s="31"/>
      <c r="BC51" s="31"/>
      <c r="BD51" s="31"/>
      <c r="BE51" s="619" t="s">
        <v>96</v>
      </c>
      <c r="BF51" s="43">
        <f t="shared" si="30"/>
        <v>43898</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43899</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43899</v>
      </c>
      <c r="AY52" s="31"/>
      <c r="AZ52" s="31"/>
      <c r="BA52" s="31"/>
      <c r="BB52" s="31"/>
      <c r="BC52" s="31"/>
      <c r="BD52" s="31"/>
      <c r="BE52" s="619" t="s">
        <v>96</v>
      </c>
      <c r="BF52" s="43">
        <f t="shared" si="30"/>
        <v>43899</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43900</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43900</v>
      </c>
      <c r="AY53" s="31"/>
      <c r="AZ53" s="31"/>
      <c r="BA53" s="31"/>
      <c r="BB53" s="31"/>
      <c r="BC53" s="31"/>
      <c r="BD53" s="31"/>
      <c r="BE53" s="619" t="s">
        <v>96</v>
      </c>
      <c r="BF53" s="43">
        <f t="shared" si="30"/>
        <v>43900</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43901</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43901</v>
      </c>
      <c r="AY54" s="31"/>
      <c r="AZ54" s="31"/>
      <c r="BA54" s="31"/>
      <c r="BB54" s="31"/>
      <c r="BC54" s="31"/>
      <c r="BD54" s="31"/>
      <c r="BE54" s="619" t="s">
        <v>96</v>
      </c>
      <c r="BF54" s="43">
        <f t="shared" si="30"/>
        <v>43901</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12</v>
      </c>
      <c r="AB55" s="58">
        <f t="shared" ref="AB55:AB85" si="32">IF(AJ10=$AA$2,AB10,IF(AJ10=$AB$2,AB10,0))</f>
        <v>0</v>
      </c>
      <c r="AC55" s="58">
        <f t="shared" ref="AC55:AC85" si="33">IF(AJ10=$AA$2,AC10,IF(AJ10=$AB$2,AC10,0))</f>
        <v>0</v>
      </c>
      <c r="AD55" s="58">
        <f t="shared" ref="AD55:AD85" si="34">IF(AJ10=$AA$2,AD10,IF(AJ10=$AB$2,AD10,0))</f>
        <v>0.8</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43902</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43902</v>
      </c>
      <c r="AY55" s="31"/>
      <c r="AZ55" s="31"/>
      <c r="BA55" s="31"/>
      <c r="BB55" s="31"/>
      <c r="BC55" s="31"/>
      <c r="BD55" s="31"/>
      <c r="BE55" s="619" t="s">
        <v>96</v>
      </c>
      <c r="BF55" s="43">
        <f t="shared" si="30"/>
        <v>43902</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12</v>
      </c>
      <c r="AB56" s="58">
        <f t="shared" si="32"/>
        <v>0</v>
      </c>
      <c r="AC56" s="58">
        <f t="shared" si="33"/>
        <v>0</v>
      </c>
      <c r="AD56" s="58">
        <f t="shared" si="34"/>
        <v>0.8</v>
      </c>
      <c r="AE56" s="58">
        <f t="shared" si="35"/>
        <v>0</v>
      </c>
      <c r="AG56" s="58">
        <f t="shared" si="36"/>
        <v>0</v>
      </c>
      <c r="AH56" s="58">
        <f t="shared" si="37"/>
        <v>0</v>
      </c>
      <c r="AI56" s="58">
        <f t="shared" si="38"/>
        <v>0</v>
      </c>
      <c r="AL56" s="43">
        <f t="shared" si="26"/>
        <v>43903</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43903</v>
      </c>
      <c r="AY56" s="31"/>
      <c r="AZ56" s="31"/>
      <c r="BA56" s="31"/>
      <c r="BB56" s="31"/>
      <c r="BC56" s="31"/>
      <c r="BD56" s="31"/>
      <c r="BE56" s="619" t="s">
        <v>96</v>
      </c>
      <c r="BF56" s="43">
        <f t="shared" si="30"/>
        <v>43903</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12</v>
      </c>
      <c r="AB57" s="58">
        <f t="shared" si="32"/>
        <v>0</v>
      </c>
      <c r="AC57" s="58">
        <f t="shared" si="33"/>
        <v>0</v>
      </c>
      <c r="AD57" s="58">
        <f t="shared" si="34"/>
        <v>0.8</v>
      </c>
      <c r="AE57" s="58">
        <f t="shared" si="35"/>
        <v>0</v>
      </c>
      <c r="AG57" s="58">
        <f t="shared" si="36"/>
        <v>0</v>
      </c>
      <c r="AH57" s="58">
        <f t="shared" si="37"/>
        <v>0</v>
      </c>
      <c r="AI57" s="58">
        <f t="shared" si="38"/>
        <v>0</v>
      </c>
      <c r="AL57" s="43">
        <f t="shared" si="26"/>
        <v>43904</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43904</v>
      </c>
      <c r="AY57" s="31"/>
      <c r="AZ57" s="31"/>
      <c r="BA57" s="31"/>
      <c r="BB57" s="31"/>
      <c r="BC57" s="31"/>
      <c r="BD57" s="31"/>
      <c r="BE57" s="619" t="s">
        <v>96</v>
      </c>
      <c r="BF57" s="43">
        <f t="shared" si="30"/>
        <v>43904</v>
      </c>
      <c r="BG57" s="31"/>
      <c r="BH57" s="31"/>
      <c r="BI57" s="31"/>
      <c r="BJ57" s="31"/>
      <c r="BK57" s="31"/>
      <c r="BL57" s="31"/>
    </row>
    <row r="58" spans="1:64" ht="13.5" thickBot="1" x14ac:dyDescent="0.25">
      <c r="A58" s="952" t="s">
        <v>307</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12</v>
      </c>
      <c r="AB58" s="58">
        <f t="shared" si="32"/>
        <v>0</v>
      </c>
      <c r="AC58" s="58">
        <f t="shared" si="33"/>
        <v>0</v>
      </c>
      <c r="AD58" s="58">
        <f t="shared" si="34"/>
        <v>0.8</v>
      </c>
      <c r="AE58" s="58">
        <f t="shared" si="35"/>
        <v>0</v>
      </c>
      <c r="AG58" s="58">
        <f t="shared" si="36"/>
        <v>0</v>
      </c>
      <c r="AH58" s="58">
        <f t="shared" si="37"/>
        <v>0</v>
      </c>
      <c r="AI58" s="58">
        <f t="shared" si="38"/>
        <v>0</v>
      </c>
      <c r="AL58" s="43">
        <f t="shared" si="26"/>
        <v>43905</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43905</v>
      </c>
      <c r="AY58" s="31"/>
      <c r="AZ58" s="31"/>
      <c r="BA58" s="31"/>
      <c r="BB58" s="31"/>
      <c r="BC58" s="31"/>
      <c r="BD58" s="31"/>
      <c r="BE58" s="619" t="s">
        <v>96</v>
      </c>
      <c r="BF58" s="43">
        <f t="shared" si="30"/>
        <v>43905</v>
      </c>
      <c r="BG58" s="31"/>
      <c r="BH58" s="31"/>
      <c r="BI58" s="31"/>
      <c r="BJ58" s="31"/>
      <c r="BK58" s="31"/>
      <c r="BL58" s="31"/>
    </row>
    <row r="59" spans="1:64" ht="13.5" thickBot="1" x14ac:dyDescent="0.25">
      <c r="A59" s="530" t="s">
        <v>164</v>
      </c>
      <c r="B59" s="531"/>
      <c r="AA59" s="58">
        <f t="shared" si="31"/>
        <v>12</v>
      </c>
      <c r="AB59" s="58">
        <f t="shared" si="32"/>
        <v>0</v>
      </c>
      <c r="AC59" s="58">
        <f t="shared" si="33"/>
        <v>0</v>
      </c>
      <c r="AD59" s="58">
        <f t="shared" si="34"/>
        <v>0.8</v>
      </c>
      <c r="AE59" s="58">
        <f t="shared" si="35"/>
        <v>0</v>
      </c>
      <c r="AG59" s="58">
        <f t="shared" si="36"/>
        <v>0</v>
      </c>
      <c r="AH59" s="58">
        <f t="shared" si="37"/>
        <v>0</v>
      </c>
      <c r="AI59" s="58">
        <f t="shared" si="38"/>
        <v>0</v>
      </c>
      <c r="AL59" s="43">
        <f t="shared" si="26"/>
        <v>43906</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43906</v>
      </c>
      <c r="AY59" s="31"/>
      <c r="AZ59" s="31"/>
      <c r="BA59" s="31"/>
      <c r="BB59" s="31"/>
      <c r="BC59" s="31"/>
      <c r="BD59" s="31"/>
      <c r="BE59" s="619" t="s">
        <v>96</v>
      </c>
      <c r="BF59" s="43">
        <f t="shared" si="30"/>
        <v>43906</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12</v>
      </c>
      <c r="AB60" s="58">
        <f t="shared" si="32"/>
        <v>0</v>
      </c>
      <c r="AC60" s="58">
        <f t="shared" si="33"/>
        <v>0</v>
      </c>
      <c r="AD60" s="58">
        <f t="shared" si="34"/>
        <v>0.8</v>
      </c>
      <c r="AE60" s="58">
        <f t="shared" si="35"/>
        <v>0</v>
      </c>
      <c r="AG60" s="58">
        <f t="shared" si="36"/>
        <v>0</v>
      </c>
      <c r="AH60" s="58">
        <f t="shared" si="37"/>
        <v>0</v>
      </c>
      <c r="AI60" s="58">
        <f t="shared" si="38"/>
        <v>0</v>
      </c>
      <c r="AL60" s="43">
        <f t="shared" si="26"/>
        <v>43907</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43907</v>
      </c>
      <c r="AY60" s="31"/>
      <c r="AZ60" s="31"/>
      <c r="BA60" s="31"/>
      <c r="BB60" s="31"/>
      <c r="BC60" s="31"/>
      <c r="BD60" s="31"/>
      <c r="BE60" s="619" t="s">
        <v>96</v>
      </c>
      <c r="BF60" s="43">
        <f t="shared" si="30"/>
        <v>43907</v>
      </c>
      <c r="BG60" s="31"/>
      <c r="BH60" s="31"/>
      <c r="BI60" s="31"/>
      <c r="BJ60" s="31"/>
      <c r="BK60" s="31"/>
      <c r="BL60" s="31"/>
    </row>
    <row r="61" spans="1:64" x14ac:dyDescent="0.2">
      <c r="A61" s="977" t="s">
        <v>237</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12</v>
      </c>
      <c r="AB61" s="58">
        <f t="shared" si="32"/>
        <v>0</v>
      </c>
      <c r="AC61" s="58">
        <f t="shared" si="33"/>
        <v>0</v>
      </c>
      <c r="AD61" s="58">
        <f t="shared" si="34"/>
        <v>1.2000000000000002</v>
      </c>
      <c r="AE61" s="58">
        <f t="shared" si="35"/>
        <v>0</v>
      </c>
      <c r="AG61" s="58">
        <f t="shared" si="36"/>
        <v>0</v>
      </c>
      <c r="AH61" s="58">
        <f t="shared" si="37"/>
        <v>0</v>
      </c>
      <c r="AI61" s="58">
        <f t="shared" si="38"/>
        <v>0</v>
      </c>
      <c r="AL61" s="43">
        <f t="shared" si="26"/>
        <v>43908</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43908</v>
      </c>
      <c r="AY61" s="31"/>
      <c r="AZ61" s="31"/>
      <c r="BA61" s="31"/>
      <c r="BB61" s="31"/>
      <c r="BC61" s="31"/>
      <c r="BD61" s="31"/>
      <c r="BE61" s="619" t="s">
        <v>96</v>
      </c>
      <c r="BF61" s="43">
        <f t="shared" si="30"/>
        <v>43908</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12</v>
      </c>
      <c r="AB62" s="58">
        <f t="shared" si="32"/>
        <v>0</v>
      </c>
      <c r="AC62" s="58">
        <f t="shared" si="33"/>
        <v>0</v>
      </c>
      <c r="AD62" s="58">
        <f t="shared" si="34"/>
        <v>1.2000000000000002</v>
      </c>
      <c r="AE62" s="58">
        <f t="shared" si="35"/>
        <v>0</v>
      </c>
      <c r="AG62" s="58">
        <f t="shared" si="36"/>
        <v>0</v>
      </c>
      <c r="AH62" s="58">
        <f t="shared" si="37"/>
        <v>0</v>
      </c>
      <c r="AI62" s="58">
        <f t="shared" si="38"/>
        <v>0</v>
      </c>
      <c r="AL62" s="43">
        <f t="shared" si="26"/>
        <v>43909</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43909</v>
      </c>
      <c r="AY62" s="31"/>
      <c r="AZ62" s="31"/>
      <c r="BA62" s="31"/>
      <c r="BB62" s="31"/>
      <c r="BC62" s="31"/>
      <c r="BD62" s="31"/>
      <c r="BE62" s="619" t="s">
        <v>96</v>
      </c>
      <c r="BF62" s="43">
        <f t="shared" si="30"/>
        <v>43909</v>
      </c>
      <c r="BG62" s="31"/>
      <c r="BH62" s="31"/>
      <c r="BI62" s="31"/>
      <c r="BJ62" s="31"/>
      <c r="BK62" s="31"/>
      <c r="BL62" s="31"/>
    </row>
    <row r="63" spans="1:64" x14ac:dyDescent="0.2">
      <c r="A63" s="986" t="s">
        <v>552</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12</v>
      </c>
      <c r="AB63" s="58">
        <f t="shared" si="32"/>
        <v>0</v>
      </c>
      <c r="AC63" s="58">
        <f t="shared" si="33"/>
        <v>0</v>
      </c>
      <c r="AD63" s="58">
        <f t="shared" si="34"/>
        <v>0.4</v>
      </c>
      <c r="AE63" s="58">
        <f t="shared" si="35"/>
        <v>0</v>
      </c>
      <c r="AG63" s="58">
        <f t="shared" si="36"/>
        <v>0</v>
      </c>
      <c r="AH63" s="58">
        <f t="shared" si="37"/>
        <v>0</v>
      </c>
      <c r="AI63" s="58">
        <f t="shared" si="38"/>
        <v>0</v>
      </c>
      <c r="AL63" s="43">
        <f t="shared" si="26"/>
        <v>43910</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43910</v>
      </c>
      <c r="AY63" s="31"/>
      <c r="AZ63" s="31"/>
      <c r="BA63" s="31"/>
      <c r="BB63" s="31"/>
      <c r="BC63" s="31"/>
      <c r="BD63" s="31"/>
      <c r="BE63" s="619" t="s">
        <v>96</v>
      </c>
      <c r="BF63" s="43">
        <f t="shared" si="30"/>
        <v>43910</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12</v>
      </c>
      <c r="AB64" s="58">
        <f t="shared" si="32"/>
        <v>0</v>
      </c>
      <c r="AC64" s="58">
        <f t="shared" si="33"/>
        <v>0</v>
      </c>
      <c r="AD64" s="58">
        <f t="shared" si="34"/>
        <v>0.4</v>
      </c>
      <c r="AE64" s="58">
        <f t="shared" si="35"/>
        <v>0</v>
      </c>
      <c r="AG64" s="58">
        <f t="shared" si="36"/>
        <v>0</v>
      </c>
      <c r="AH64" s="58">
        <f t="shared" si="37"/>
        <v>0</v>
      </c>
      <c r="AI64" s="58">
        <f t="shared" si="38"/>
        <v>0</v>
      </c>
      <c r="AL64" s="43">
        <f t="shared" si="26"/>
        <v>43911</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43911</v>
      </c>
      <c r="AY64" s="31"/>
      <c r="AZ64" s="31"/>
      <c r="BA64" s="31"/>
      <c r="BB64" s="31"/>
      <c r="BC64" s="31"/>
      <c r="BD64" s="31"/>
      <c r="BE64" s="619" t="s">
        <v>96</v>
      </c>
      <c r="BF64" s="43">
        <f t="shared" si="30"/>
        <v>43911</v>
      </c>
      <c r="BG64" s="31"/>
      <c r="BH64" s="31"/>
      <c r="BI64" s="31"/>
      <c r="BJ64" s="31"/>
      <c r="BK64" s="31"/>
      <c r="BL64" s="31"/>
    </row>
    <row r="65" spans="1:64" x14ac:dyDescent="0.2">
      <c r="A65" s="1011" t="str">
        <f>A6</f>
        <v>USCGC Pacific</v>
      </c>
      <c r="B65" s="976"/>
      <c r="C65" s="976"/>
      <c r="D65" s="976"/>
      <c r="E65" s="976"/>
      <c r="F65" s="976"/>
      <c r="G65" s="976"/>
      <c r="H65" s="976"/>
      <c r="I65" s="976"/>
      <c r="J65" s="987"/>
      <c r="K65" s="630"/>
      <c r="L65" s="1037" t="str">
        <f>K6</f>
        <v>12-34567</v>
      </c>
      <c r="M65" s="976"/>
      <c r="N65" s="976"/>
      <c r="O65" s="976"/>
      <c r="P65" s="976"/>
      <c r="Q65" s="976"/>
      <c r="R65" s="976"/>
      <c r="S65" s="976"/>
      <c r="T65" s="976"/>
      <c r="U65" s="976"/>
      <c r="V65" s="976"/>
      <c r="W65" s="1038"/>
      <c r="AA65" s="58">
        <f t="shared" si="31"/>
        <v>12</v>
      </c>
      <c r="AB65" s="58">
        <f t="shared" si="32"/>
        <v>0</v>
      </c>
      <c r="AC65" s="58">
        <f t="shared" si="33"/>
        <v>0</v>
      </c>
      <c r="AD65" s="58">
        <f t="shared" si="34"/>
        <v>0.4</v>
      </c>
      <c r="AE65" s="58">
        <f t="shared" si="35"/>
        <v>0</v>
      </c>
      <c r="AG65" s="58">
        <f t="shared" si="36"/>
        <v>0</v>
      </c>
      <c r="AH65" s="58">
        <f t="shared" si="37"/>
        <v>0</v>
      </c>
      <c r="AI65" s="58">
        <f t="shared" si="38"/>
        <v>0</v>
      </c>
      <c r="AL65" s="43">
        <f t="shared" si="26"/>
        <v>43912</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43912</v>
      </c>
      <c r="AY65" s="31"/>
      <c r="AZ65" s="31"/>
      <c r="BA65" s="31"/>
      <c r="BB65" s="31"/>
      <c r="BC65" s="31"/>
      <c r="BD65" s="31"/>
      <c r="BE65" s="619" t="s">
        <v>96</v>
      </c>
      <c r="BF65" s="43">
        <f t="shared" si="30"/>
        <v>43912</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12</v>
      </c>
      <c r="AB66" s="58">
        <f t="shared" si="32"/>
        <v>0</v>
      </c>
      <c r="AC66" s="58">
        <f t="shared" si="33"/>
        <v>0</v>
      </c>
      <c r="AD66" s="58">
        <f t="shared" si="34"/>
        <v>1.2000000000000002</v>
      </c>
      <c r="AE66" s="58">
        <f t="shared" si="35"/>
        <v>0</v>
      </c>
      <c r="AG66" s="58">
        <f t="shared" si="36"/>
        <v>0</v>
      </c>
      <c r="AH66" s="58">
        <f t="shared" si="37"/>
        <v>0</v>
      </c>
      <c r="AI66" s="58">
        <f t="shared" si="38"/>
        <v>0</v>
      </c>
      <c r="AL66" s="43">
        <f t="shared" si="26"/>
        <v>43913</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43913</v>
      </c>
      <c r="AY66" s="31"/>
      <c r="AZ66" s="31"/>
      <c r="BA66" s="31"/>
      <c r="BB66" s="31"/>
      <c r="BC66" s="31"/>
      <c r="BD66" s="31"/>
      <c r="BE66" s="619" t="s">
        <v>96</v>
      </c>
      <c r="BF66" s="43">
        <f t="shared" si="30"/>
        <v>43913</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12</v>
      </c>
      <c r="AB67" s="58">
        <f t="shared" si="32"/>
        <v>0</v>
      </c>
      <c r="AC67" s="58">
        <f t="shared" si="33"/>
        <v>0</v>
      </c>
      <c r="AD67" s="58">
        <f t="shared" si="34"/>
        <v>1.2000000000000002</v>
      </c>
      <c r="AE67" s="58">
        <f t="shared" si="35"/>
        <v>0</v>
      </c>
      <c r="AG67" s="58">
        <f t="shared" si="36"/>
        <v>0</v>
      </c>
      <c r="AH67" s="58">
        <f t="shared" si="37"/>
        <v>0</v>
      </c>
      <c r="AI67" s="58">
        <f t="shared" si="38"/>
        <v>0</v>
      </c>
      <c r="AL67" s="43">
        <f t="shared" si="26"/>
        <v>43914</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43914</v>
      </c>
      <c r="AY67" s="31"/>
      <c r="AZ67" s="31"/>
      <c r="BA67" s="31"/>
      <c r="BB67" s="31"/>
      <c r="BC67" s="31"/>
      <c r="BD67" s="31"/>
      <c r="BE67" s="619" t="s">
        <v>96</v>
      </c>
      <c r="BF67" s="43">
        <f t="shared" si="30"/>
        <v>43914</v>
      </c>
      <c r="BG67" s="31"/>
      <c r="BH67" s="31"/>
      <c r="BI67" s="31"/>
      <c r="BJ67" s="31"/>
      <c r="BK67" s="31"/>
      <c r="BL67" s="31"/>
    </row>
    <row r="68" spans="1:64" x14ac:dyDescent="0.2">
      <c r="A68" s="470" t="s">
        <v>121</v>
      </c>
      <c r="B68" s="466"/>
      <c r="C68" s="466"/>
      <c r="D68" s="466"/>
      <c r="E68" s="466"/>
      <c r="F68" s="466"/>
      <c r="G68" s="466"/>
      <c r="H68" s="466"/>
      <c r="I68" s="466"/>
      <c r="J68" s="466"/>
      <c r="K68" s="469"/>
      <c r="L68" s="465" t="s">
        <v>294</v>
      </c>
      <c r="M68" s="466"/>
      <c r="N68" s="466"/>
      <c r="O68" s="466"/>
      <c r="P68" s="466"/>
      <c r="Q68" s="466"/>
      <c r="R68" s="466"/>
      <c r="S68" s="466"/>
      <c r="T68" s="466"/>
      <c r="U68" s="466"/>
      <c r="V68" s="466"/>
      <c r="W68" s="467"/>
      <c r="AA68" s="58">
        <f t="shared" si="31"/>
        <v>12</v>
      </c>
      <c r="AB68" s="58">
        <f t="shared" si="32"/>
        <v>0</v>
      </c>
      <c r="AC68" s="58">
        <f t="shared" si="33"/>
        <v>0</v>
      </c>
      <c r="AD68" s="58">
        <f t="shared" si="34"/>
        <v>1.2000000000000002</v>
      </c>
      <c r="AE68" s="58">
        <f t="shared" si="35"/>
        <v>0</v>
      </c>
      <c r="AG68" s="58">
        <f t="shared" si="36"/>
        <v>0</v>
      </c>
      <c r="AH68" s="58">
        <f t="shared" si="37"/>
        <v>0</v>
      </c>
      <c r="AI68" s="58">
        <f t="shared" si="38"/>
        <v>0</v>
      </c>
      <c r="AL68" s="43">
        <f t="shared" si="26"/>
        <v>43915</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43915</v>
      </c>
      <c r="AY68" s="31"/>
      <c r="AZ68" s="31"/>
      <c r="BA68" s="31"/>
      <c r="BB68" s="31"/>
      <c r="BC68" s="31"/>
      <c r="BD68" s="31"/>
      <c r="BE68" s="619" t="s">
        <v>96</v>
      </c>
      <c r="BF68" s="43">
        <f t="shared" si="30"/>
        <v>43915</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12</v>
      </c>
      <c r="AB69" s="58">
        <f t="shared" si="32"/>
        <v>0</v>
      </c>
      <c r="AC69" s="58">
        <f t="shared" si="33"/>
        <v>0</v>
      </c>
      <c r="AD69" s="58">
        <f t="shared" si="34"/>
        <v>0.8</v>
      </c>
      <c r="AE69" s="58">
        <f t="shared" si="35"/>
        <v>0</v>
      </c>
      <c r="AG69" s="58">
        <f t="shared" si="36"/>
        <v>0</v>
      </c>
      <c r="AH69" s="58">
        <f t="shared" si="37"/>
        <v>0</v>
      </c>
      <c r="AI69" s="58">
        <f t="shared" si="38"/>
        <v>0</v>
      </c>
      <c r="AL69" s="43">
        <f t="shared" si="26"/>
        <v>43916</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43916</v>
      </c>
      <c r="AY69" s="31"/>
      <c r="AZ69" s="31"/>
      <c r="BA69" s="31"/>
      <c r="BB69" s="31"/>
      <c r="BC69" s="31"/>
      <c r="BD69" s="31"/>
      <c r="BE69" s="619" t="s">
        <v>96</v>
      </c>
      <c r="BF69" s="43">
        <f t="shared" si="30"/>
        <v>43916</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12</v>
      </c>
      <c r="AB70" s="58">
        <f t="shared" si="32"/>
        <v>0</v>
      </c>
      <c r="AC70" s="58">
        <f t="shared" si="33"/>
        <v>0</v>
      </c>
      <c r="AD70" s="58">
        <f t="shared" si="34"/>
        <v>1.2000000000000002</v>
      </c>
      <c r="AE70" s="58">
        <f t="shared" si="35"/>
        <v>0</v>
      </c>
      <c r="AG70" s="58">
        <f t="shared" si="36"/>
        <v>0</v>
      </c>
      <c r="AH70" s="58">
        <f t="shared" si="37"/>
        <v>0</v>
      </c>
      <c r="AI70" s="58">
        <f t="shared" si="38"/>
        <v>0</v>
      </c>
      <c r="AL70" s="43">
        <f t="shared" si="26"/>
        <v>43917</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43917</v>
      </c>
      <c r="AY70" s="31"/>
      <c r="AZ70" s="31"/>
      <c r="BA70" s="31"/>
      <c r="BB70" s="31"/>
      <c r="BC70" s="31"/>
      <c r="BD70" s="31"/>
      <c r="BE70" s="619" t="s">
        <v>96</v>
      </c>
      <c r="BF70" s="43">
        <f t="shared" si="30"/>
        <v>43917</v>
      </c>
      <c r="BG70" s="31"/>
      <c r="BH70" s="31"/>
      <c r="BI70" s="31"/>
      <c r="BJ70" s="31"/>
      <c r="BK70" s="31"/>
      <c r="BL70" s="31"/>
    </row>
    <row r="71" spans="1:64" x14ac:dyDescent="0.2">
      <c r="A71" s="998">
        <f>Menu!F6</f>
        <v>43921</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12</v>
      </c>
      <c r="AB71" s="58">
        <f t="shared" si="32"/>
        <v>0</v>
      </c>
      <c r="AC71" s="58">
        <f t="shared" si="33"/>
        <v>0</v>
      </c>
      <c r="AD71" s="58">
        <f t="shared" si="34"/>
        <v>0.8</v>
      </c>
      <c r="AE71" s="58">
        <f t="shared" si="35"/>
        <v>0</v>
      </c>
      <c r="AG71" s="58">
        <f t="shared" si="36"/>
        <v>0</v>
      </c>
      <c r="AH71" s="58">
        <f t="shared" si="37"/>
        <v>0</v>
      </c>
      <c r="AI71" s="58">
        <f t="shared" si="38"/>
        <v>0</v>
      </c>
      <c r="AL71" s="43">
        <f t="shared" si="26"/>
        <v>43918</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43918</v>
      </c>
      <c r="AY71" s="31"/>
      <c r="AZ71" s="31"/>
      <c r="BA71" s="31"/>
      <c r="BB71" s="31"/>
      <c r="BC71" s="31"/>
      <c r="BD71" s="31"/>
      <c r="BE71" s="619" t="s">
        <v>96</v>
      </c>
      <c r="BF71" s="43">
        <f t="shared" si="30"/>
        <v>43918</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12</v>
      </c>
      <c r="AB72" s="58">
        <f t="shared" si="32"/>
        <v>0</v>
      </c>
      <c r="AC72" s="58">
        <f t="shared" si="33"/>
        <v>0</v>
      </c>
      <c r="AD72" s="58">
        <f t="shared" si="34"/>
        <v>0.8</v>
      </c>
      <c r="AE72" s="58">
        <f t="shared" si="35"/>
        <v>0</v>
      </c>
      <c r="AG72" s="58">
        <f t="shared" si="36"/>
        <v>0</v>
      </c>
      <c r="AH72" s="58">
        <f t="shared" si="37"/>
        <v>0</v>
      </c>
      <c r="AI72" s="58">
        <f t="shared" si="38"/>
        <v>0</v>
      </c>
      <c r="AL72" s="43">
        <f t="shared" si="26"/>
        <v>43919</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43919</v>
      </c>
      <c r="AY72" s="31"/>
      <c r="AZ72" s="31"/>
      <c r="BA72" s="31"/>
      <c r="BB72" s="31"/>
      <c r="BC72" s="31"/>
      <c r="BD72" s="31"/>
      <c r="BE72" s="619" t="s">
        <v>96</v>
      </c>
      <c r="BF72" s="43">
        <f t="shared" si="30"/>
        <v>43919</v>
      </c>
      <c r="BG72" s="31"/>
      <c r="BH72" s="31"/>
      <c r="BI72" s="31"/>
      <c r="BJ72" s="31"/>
      <c r="BK72" s="31"/>
      <c r="BL72" s="31"/>
    </row>
    <row r="73" spans="1:64" x14ac:dyDescent="0.2">
      <c r="A73" s="468" t="s">
        <v>132</v>
      </c>
      <c r="B73" s="466"/>
      <c r="C73" s="469"/>
      <c r="D73" s="465" t="s">
        <v>133</v>
      </c>
      <c r="E73" s="466"/>
      <c r="F73" s="469"/>
      <c r="G73" s="992">
        <f>IF(D12="AFLOAT",AA2,AB2)</f>
        <v>12.25</v>
      </c>
      <c r="H73" s="981"/>
      <c r="I73" s="993"/>
      <c r="J73" s="1040">
        <f>(AC2)</f>
        <v>0</v>
      </c>
      <c r="K73" s="981"/>
      <c r="L73" s="981"/>
      <c r="M73" s="1041"/>
      <c r="N73" s="995"/>
      <c r="O73" s="995"/>
      <c r="P73" s="475"/>
      <c r="Q73" s="475"/>
      <c r="R73" s="480"/>
      <c r="S73" s="1046" t="s">
        <v>308</v>
      </c>
      <c r="T73" s="981"/>
      <c r="U73" s="981"/>
      <c r="V73" s="981"/>
      <c r="W73" s="982"/>
      <c r="AA73" s="58">
        <f t="shared" si="31"/>
        <v>12</v>
      </c>
      <c r="AB73" s="58">
        <f t="shared" si="32"/>
        <v>0</v>
      </c>
      <c r="AC73" s="58">
        <f t="shared" si="33"/>
        <v>0</v>
      </c>
      <c r="AD73" s="58">
        <f t="shared" si="34"/>
        <v>0.8</v>
      </c>
      <c r="AE73" s="58">
        <f t="shared" si="35"/>
        <v>0</v>
      </c>
      <c r="AG73" s="58">
        <f t="shared" si="36"/>
        <v>0</v>
      </c>
      <c r="AH73" s="58">
        <f t="shared" si="37"/>
        <v>0</v>
      </c>
      <c r="AI73" s="58">
        <f t="shared" si="38"/>
        <v>0</v>
      </c>
      <c r="AL73" s="43">
        <f t="shared" si="26"/>
        <v>43920</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43920</v>
      </c>
      <c r="AY73" s="31"/>
      <c r="AZ73" s="31"/>
      <c r="BA73" s="31"/>
      <c r="BB73" s="31"/>
      <c r="BC73" s="31"/>
      <c r="BD73" s="31"/>
      <c r="BE73" s="619" t="s">
        <v>96</v>
      </c>
      <c r="BF73" s="43">
        <f t="shared" si="30"/>
        <v>43920</v>
      </c>
      <c r="BG73" s="31"/>
      <c r="BH73" s="31"/>
      <c r="BI73" s="31"/>
      <c r="BJ73" s="31"/>
      <c r="BK73" s="31"/>
      <c r="BL73" s="31"/>
    </row>
    <row r="74" spans="1:64" x14ac:dyDescent="0.2">
      <c r="A74" s="998">
        <f>Menu!F5</f>
        <v>43891</v>
      </c>
      <c r="B74" s="999"/>
      <c r="C74" s="990"/>
      <c r="D74" s="1000">
        <f>Menu!F6</f>
        <v>43921</v>
      </c>
      <c r="E74" s="999"/>
      <c r="F74" s="990"/>
      <c r="G74" s="483"/>
      <c r="H74" s="483"/>
      <c r="I74" s="484"/>
      <c r="J74" s="483" t="s">
        <v>135</v>
      </c>
      <c r="K74" s="483"/>
      <c r="L74" s="483"/>
      <c r="M74" s="485"/>
      <c r="N74" s="486"/>
      <c r="O74" s="486"/>
      <c r="P74" s="475"/>
      <c r="Q74" s="475"/>
      <c r="R74" s="480"/>
      <c r="S74" s="1013" t="s">
        <v>356</v>
      </c>
      <c r="T74" s="984"/>
      <c r="U74" s="984"/>
      <c r="V74" s="984"/>
      <c r="W74" s="985"/>
      <c r="AA74" s="58">
        <f t="shared" si="31"/>
        <v>12</v>
      </c>
      <c r="AB74" s="58">
        <f t="shared" si="32"/>
        <v>0</v>
      </c>
      <c r="AC74" s="58">
        <f t="shared" si="33"/>
        <v>0</v>
      </c>
      <c r="AD74" s="58">
        <f t="shared" si="34"/>
        <v>0.8</v>
      </c>
      <c r="AE74" s="58">
        <f t="shared" si="35"/>
        <v>0</v>
      </c>
      <c r="AG74" s="58">
        <f t="shared" si="36"/>
        <v>0</v>
      </c>
      <c r="AH74" s="58">
        <f t="shared" si="37"/>
        <v>0</v>
      </c>
      <c r="AI74" s="58">
        <f t="shared" si="38"/>
        <v>0</v>
      </c>
      <c r="AL74" s="43">
        <f t="shared" si="26"/>
        <v>43921</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43921</v>
      </c>
      <c r="AY74" s="31"/>
      <c r="AZ74" s="31"/>
      <c r="BA74" s="31"/>
      <c r="BB74" s="31"/>
      <c r="BC74" s="31"/>
      <c r="BD74" s="31"/>
      <c r="BE74" s="619" t="s">
        <v>96</v>
      </c>
      <c r="BF74" s="43">
        <f t="shared" si="30"/>
        <v>43921</v>
      </c>
      <c r="BG74" s="31"/>
      <c r="BH74" s="31"/>
      <c r="BI74" s="31"/>
      <c r="BJ74" s="31"/>
      <c r="BK74" s="31"/>
      <c r="BL74" s="31"/>
    </row>
    <row r="75" spans="1:64" x14ac:dyDescent="0.2">
      <c r="A75" s="487" t="s">
        <v>136</v>
      </c>
      <c r="B75" s="472" t="s">
        <v>137</v>
      </c>
      <c r="C75" s="630"/>
      <c r="D75" s="630"/>
      <c r="E75" s="630"/>
      <c r="F75" s="471"/>
      <c r="G75" s="488"/>
      <c r="H75" s="488"/>
      <c r="I75" s="489">
        <f>AA87</f>
        <v>372</v>
      </c>
      <c r="J75" s="490"/>
      <c r="K75" s="490"/>
      <c r="L75" s="490">
        <f>AA127</f>
        <v>0</v>
      </c>
      <c r="M75" s="491"/>
      <c r="N75" s="492"/>
      <c r="O75" s="492"/>
      <c r="P75" s="475"/>
      <c r="Q75" s="475"/>
      <c r="R75" s="480"/>
      <c r="S75" s="1042">
        <f>SUM(I75:L75)</f>
        <v>372</v>
      </c>
      <c r="T75" s="910"/>
      <c r="U75" s="910"/>
      <c r="V75" s="627" t="str">
        <f>IF(S75&gt;0,"/","")</f>
        <v>/</v>
      </c>
      <c r="W75" s="532">
        <f>ROUND(((I75*$G$73)+(L75*$J$73)),3)</f>
        <v>4557</v>
      </c>
      <c r="AA75" s="58">
        <f t="shared" si="31"/>
        <v>12</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297</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12</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12</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20.400000000000006</v>
      </c>
      <c r="J78" s="490"/>
      <c r="K78" s="490"/>
      <c r="L78" s="490">
        <f>AD127</f>
        <v>0</v>
      </c>
      <c r="M78" s="491"/>
      <c r="N78" s="492"/>
      <c r="O78" s="492"/>
      <c r="P78" s="475"/>
      <c r="Q78" s="475"/>
      <c r="R78" s="480"/>
      <c r="S78" s="1042">
        <f t="shared" si="39"/>
        <v>20.400000000000006</v>
      </c>
      <c r="T78" s="910"/>
      <c r="U78" s="910"/>
      <c r="V78" s="627" t="str">
        <f t="shared" si="40"/>
        <v>/</v>
      </c>
      <c r="W78" s="532">
        <f>ROUND(((I78*$G$73)+(L78*$J$73)),3)</f>
        <v>249.9</v>
      </c>
      <c r="AA78" s="58">
        <f t="shared" si="31"/>
        <v>12</v>
      </c>
      <c r="AB78" s="58">
        <f t="shared" si="32"/>
        <v>0</v>
      </c>
      <c r="AC78" s="58">
        <f t="shared" si="33"/>
        <v>0</v>
      </c>
      <c r="AD78" s="58">
        <f t="shared" si="34"/>
        <v>0.8</v>
      </c>
      <c r="AE78" s="58">
        <f t="shared" si="35"/>
        <v>0</v>
      </c>
      <c r="AG78" s="58">
        <f t="shared" si="36"/>
        <v>0</v>
      </c>
      <c r="AH78" s="58">
        <f t="shared" si="37"/>
        <v>0</v>
      </c>
      <c r="AI78" s="58">
        <f t="shared" si="38"/>
        <v>0</v>
      </c>
      <c r="AL78" s="36" t="s">
        <v>437</v>
      </c>
      <c r="AW78" s="631" t="s">
        <v>96</v>
      </c>
      <c r="AX78" s="36" t="s">
        <v>492</v>
      </c>
      <c r="BE78" s="631" t="s">
        <v>96</v>
      </c>
    </row>
    <row r="79" spans="1:64" x14ac:dyDescent="0.2">
      <c r="A79" s="487" t="s">
        <v>143</v>
      </c>
      <c r="B79" s="465" t="s">
        <v>296</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12</v>
      </c>
      <c r="AB79" s="58">
        <f t="shared" si="32"/>
        <v>0</v>
      </c>
      <c r="AC79" s="58">
        <f t="shared" si="33"/>
        <v>0</v>
      </c>
      <c r="AD79" s="58">
        <f t="shared" si="34"/>
        <v>0.8</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12</v>
      </c>
      <c r="AB80" s="58">
        <f t="shared" si="32"/>
        <v>0</v>
      </c>
      <c r="AC80" s="58">
        <f t="shared" si="33"/>
        <v>0</v>
      </c>
      <c r="AD80" s="58">
        <f t="shared" si="34"/>
        <v>0.8</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357</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12</v>
      </c>
      <c r="AB81" s="58">
        <f t="shared" si="32"/>
        <v>0</v>
      </c>
      <c r="AC81" s="58">
        <f t="shared" si="33"/>
        <v>0</v>
      </c>
      <c r="AD81" s="58">
        <f t="shared" si="34"/>
        <v>0.8</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358</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12</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43891</v>
      </c>
      <c r="AM82" s="31"/>
      <c r="AN82" s="31">
        <v>2</v>
      </c>
      <c r="AO82" s="31"/>
      <c r="AP82" s="39"/>
      <c r="AQ82" s="39"/>
      <c r="AR82" s="39"/>
      <c r="AS82" s="39"/>
      <c r="AT82" s="32">
        <f t="shared" ref="AT82:AT112" si="45">((AM82*$AM$4)+(AN82*$AN$4)+(AO82*$AO$4)+(AP82*$AP$4)+(AQ82*$AQ$4)+(AR82*$AR$4))</f>
        <v>0.8</v>
      </c>
      <c r="AU82" s="40">
        <f t="shared" ref="AU82:AU112" si="46">((AM82*$AM$79)+(AN82*$AN$79)+(AO82*$AO$79)+(AP82*$AP$79)+(AQ82*$AQ$79)+(AR82*$AR$79))</f>
        <v>9.3000000000000007</v>
      </c>
      <c r="AV82" s="716"/>
      <c r="AW82" s="631" t="s">
        <v>96</v>
      </c>
      <c r="AX82" s="43">
        <f>(AX44)</f>
        <v>43891</v>
      </c>
      <c r="AY82" s="718"/>
      <c r="AZ82" s="718"/>
      <c r="BA82" s="718"/>
      <c r="BB82" s="718"/>
      <c r="BC82" s="718"/>
      <c r="BD82" s="718"/>
      <c r="BE82" s="631" t="s">
        <v>96</v>
      </c>
    </row>
    <row r="83" spans="1:57" x14ac:dyDescent="0.2">
      <c r="A83" s="487" t="s">
        <v>146</v>
      </c>
      <c r="B83" s="472" t="s">
        <v>359</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12</v>
      </c>
      <c r="AB83" s="58">
        <f t="shared" si="32"/>
        <v>0</v>
      </c>
      <c r="AC83" s="58">
        <f t="shared" si="33"/>
        <v>0</v>
      </c>
      <c r="AD83" s="58">
        <f t="shared" si="34"/>
        <v>0</v>
      </c>
      <c r="AE83" s="58">
        <f t="shared" si="35"/>
        <v>0</v>
      </c>
      <c r="AG83" s="58">
        <f t="shared" si="36"/>
        <v>0</v>
      </c>
      <c r="AH83" s="58">
        <f t="shared" si="37"/>
        <v>0</v>
      </c>
      <c r="AI83" s="58">
        <f t="shared" si="38"/>
        <v>0</v>
      </c>
      <c r="AL83" s="43">
        <f t="shared" si="44"/>
        <v>43892</v>
      </c>
      <c r="AM83" s="31"/>
      <c r="AN83" s="31">
        <v>2</v>
      </c>
      <c r="AO83" s="31"/>
      <c r="AP83" s="39"/>
      <c r="AQ83" s="39"/>
      <c r="AR83" s="39"/>
      <c r="AS83" s="39"/>
      <c r="AT83" s="32">
        <f t="shared" si="45"/>
        <v>0.8</v>
      </c>
      <c r="AU83" s="40">
        <f t="shared" si="46"/>
        <v>9.3000000000000007</v>
      </c>
      <c r="AV83" s="716"/>
      <c r="AW83" s="631" t="s">
        <v>96</v>
      </c>
      <c r="AX83" s="43">
        <f t="shared" ref="AX83:AX112" si="47">(AX82)+1</f>
        <v>43892</v>
      </c>
      <c r="AY83" s="718"/>
      <c r="AZ83" s="718"/>
      <c r="BA83" s="718"/>
      <c r="BB83" s="718"/>
      <c r="BC83" s="718"/>
      <c r="BD83" s="718"/>
      <c r="BE83" s="631" t="s">
        <v>96</v>
      </c>
    </row>
    <row r="84" spans="1:57" ht="13.5" thickBot="1" x14ac:dyDescent="0.25">
      <c r="A84" s="505"/>
      <c r="B84" s="506" t="s">
        <v>396</v>
      </c>
      <c r="C84" s="507"/>
      <c r="D84" s="507"/>
      <c r="E84" s="507"/>
      <c r="F84" s="508"/>
      <c r="G84" s="509"/>
      <c r="H84" s="509"/>
      <c r="I84" s="510">
        <f>SUM(I75:I83)</f>
        <v>392.4</v>
      </c>
      <c r="J84" s="511"/>
      <c r="K84" s="511"/>
      <c r="L84" s="511">
        <f>SUM(L75:L83)</f>
        <v>0</v>
      </c>
      <c r="M84" s="512"/>
      <c r="N84" s="513"/>
      <c r="O84" s="513"/>
      <c r="P84" s="514"/>
      <c r="Q84" s="514"/>
      <c r="R84" s="515"/>
      <c r="S84" s="1042">
        <f>SUM(I84:L84)</f>
        <v>392.4</v>
      </c>
      <c r="T84" s="910"/>
      <c r="U84" s="910"/>
      <c r="V84" s="516" t="s">
        <v>147</v>
      </c>
      <c r="W84" s="535">
        <f>ROUND(SUM(W75:W83),2)</f>
        <v>4806.8999999999996</v>
      </c>
      <c r="AA84" s="58">
        <f t="shared" si="31"/>
        <v>12</v>
      </c>
      <c r="AB84" s="58">
        <f t="shared" si="32"/>
        <v>0</v>
      </c>
      <c r="AC84" s="58">
        <f t="shared" si="33"/>
        <v>0</v>
      </c>
      <c r="AD84" s="58">
        <f t="shared" si="34"/>
        <v>0</v>
      </c>
      <c r="AE84" s="58">
        <f t="shared" si="35"/>
        <v>0</v>
      </c>
      <c r="AG84" s="58">
        <f t="shared" si="36"/>
        <v>0</v>
      </c>
      <c r="AH84" s="58">
        <f t="shared" si="37"/>
        <v>0</v>
      </c>
      <c r="AI84" s="58">
        <f t="shared" si="38"/>
        <v>0</v>
      </c>
      <c r="AL84" s="43">
        <f t="shared" si="44"/>
        <v>43893</v>
      </c>
      <c r="AM84" s="31"/>
      <c r="AN84" s="31">
        <v>2</v>
      </c>
      <c r="AO84" s="31"/>
      <c r="AP84" s="39"/>
      <c r="AQ84" s="39"/>
      <c r="AR84" s="39"/>
      <c r="AS84" s="39"/>
      <c r="AT84" s="32">
        <f t="shared" si="45"/>
        <v>0.8</v>
      </c>
      <c r="AU84" s="40">
        <f t="shared" si="46"/>
        <v>9.3000000000000007</v>
      </c>
      <c r="AV84" s="716"/>
      <c r="AW84" s="631" t="s">
        <v>96</v>
      </c>
      <c r="AX84" s="43">
        <f t="shared" si="47"/>
        <v>43893</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12</v>
      </c>
      <c r="AB85" s="58">
        <f t="shared" si="32"/>
        <v>0</v>
      </c>
      <c r="AC85" s="58">
        <f t="shared" si="33"/>
        <v>0</v>
      </c>
      <c r="AD85" s="58">
        <f t="shared" si="34"/>
        <v>0</v>
      </c>
      <c r="AE85" s="58">
        <f t="shared" si="35"/>
        <v>0</v>
      </c>
      <c r="AG85" s="58">
        <f t="shared" si="36"/>
        <v>0</v>
      </c>
      <c r="AH85" s="58">
        <f t="shared" si="37"/>
        <v>0</v>
      </c>
      <c r="AI85" s="58">
        <f t="shared" si="38"/>
        <v>0</v>
      </c>
      <c r="AL85" s="43">
        <f t="shared" si="44"/>
        <v>43894</v>
      </c>
      <c r="AM85" s="31"/>
      <c r="AN85" s="31">
        <v>2</v>
      </c>
      <c r="AO85" s="31"/>
      <c r="AP85" s="39"/>
      <c r="AQ85" s="39"/>
      <c r="AR85" s="39"/>
      <c r="AS85" s="39"/>
      <c r="AT85" s="32">
        <f t="shared" si="45"/>
        <v>0.8</v>
      </c>
      <c r="AU85" s="40">
        <f t="shared" si="46"/>
        <v>9.3000000000000007</v>
      </c>
      <c r="AV85" s="716"/>
      <c r="AW85" s="631" t="s">
        <v>96</v>
      </c>
      <c r="AX85" s="43">
        <f t="shared" si="47"/>
        <v>43894</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43895</v>
      </c>
      <c r="AM86" s="31"/>
      <c r="AN86" s="31">
        <v>2</v>
      </c>
      <c r="AO86" s="31"/>
      <c r="AP86" s="39"/>
      <c r="AQ86" s="39"/>
      <c r="AR86" s="39"/>
      <c r="AS86" s="39"/>
      <c r="AT86" s="32">
        <f t="shared" si="45"/>
        <v>0.8</v>
      </c>
      <c r="AU86" s="40">
        <f t="shared" si="46"/>
        <v>9.3000000000000007</v>
      </c>
      <c r="AV86" s="716"/>
      <c r="AW86" s="631" t="s">
        <v>96</v>
      </c>
      <c r="AX86" s="43">
        <f t="shared" si="47"/>
        <v>43895</v>
      </c>
      <c r="AY86" s="718"/>
      <c r="AZ86" s="718"/>
      <c r="BA86" s="718"/>
      <c r="BB86" s="718"/>
      <c r="BC86" s="718"/>
      <c r="BD86" s="718"/>
      <c r="BE86" s="631" t="s">
        <v>96</v>
      </c>
    </row>
    <row r="87" spans="1:57" x14ac:dyDescent="0.2">
      <c r="A87" s="487" t="s">
        <v>139</v>
      </c>
      <c r="B87" s="472" t="s">
        <v>155</v>
      </c>
      <c r="C87" s="522">
        <f>$AM$4</f>
        <v>0.2</v>
      </c>
      <c r="D87" s="630">
        <f>(AM38+AM76+AM114+AM152)</f>
        <v>18</v>
      </c>
      <c r="E87" s="627" t="s">
        <v>156</v>
      </c>
      <c r="F87" s="523">
        <f>ROUND(C87*D87,2)</f>
        <v>3.6</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372</v>
      </c>
      <c r="AB87" s="58">
        <f t="shared" si="48"/>
        <v>0</v>
      </c>
      <c r="AC87" s="58">
        <f t="shared" si="48"/>
        <v>0</v>
      </c>
      <c r="AD87" s="58">
        <f t="shared" si="48"/>
        <v>20.400000000000006</v>
      </c>
      <c r="AE87" s="58">
        <f t="shared" si="48"/>
        <v>0</v>
      </c>
      <c r="AG87" s="58">
        <f t="shared" si="48"/>
        <v>0</v>
      </c>
      <c r="AH87" s="58">
        <f t="shared" si="48"/>
        <v>0</v>
      </c>
      <c r="AI87" s="58">
        <f t="shared" si="48"/>
        <v>0</v>
      </c>
      <c r="AL87" s="43">
        <f t="shared" si="44"/>
        <v>43896</v>
      </c>
      <c r="AM87" s="31"/>
      <c r="AN87" s="31">
        <v>2</v>
      </c>
      <c r="AO87" s="31"/>
      <c r="AP87" s="39"/>
      <c r="AQ87" s="39"/>
      <c r="AR87" s="39"/>
      <c r="AS87" s="39"/>
      <c r="AT87" s="32">
        <f t="shared" si="45"/>
        <v>0.8</v>
      </c>
      <c r="AU87" s="40">
        <f t="shared" si="46"/>
        <v>9.3000000000000007</v>
      </c>
      <c r="AV87" s="716"/>
      <c r="AW87" s="631" t="s">
        <v>96</v>
      </c>
      <c r="AX87" s="43">
        <f t="shared" si="47"/>
        <v>43896</v>
      </c>
      <c r="AY87" s="718"/>
      <c r="AZ87" s="718"/>
      <c r="BA87" s="718"/>
      <c r="BB87" s="718"/>
      <c r="BC87" s="718"/>
      <c r="BD87" s="718"/>
      <c r="BE87" s="631" t="s">
        <v>96</v>
      </c>
    </row>
    <row r="88" spans="1:57" x14ac:dyDescent="0.2">
      <c r="A88" s="487" t="s">
        <v>141</v>
      </c>
      <c r="B88" s="472" t="s">
        <v>157</v>
      </c>
      <c r="C88" s="522">
        <f>$AN$4</f>
        <v>0.4</v>
      </c>
      <c r="D88" s="630">
        <f>(AN38+AN76+AN114+AN152)</f>
        <v>42</v>
      </c>
      <c r="E88" s="627" t="s">
        <v>156</v>
      </c>
      <c r="F88" s="523">
        <f t="shared" ref="F88:F89" si="49">ROUND(C88*D88,2)</f>
        <v>16.8</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43897</v>
      </c>
      <c r="AM88" s="31">
        <v>2</v>
      </c>
      <c r="AN88" s="31">
        <v>2</v>
      </c>
      <c r="AO88" s="31"/>
      <c r="AP88" s="39"/>
      <c r="AQ88" s="39"/>
      <c r="AR88" s="39"/>
      <c r="AS88" s="39"/>
      <c r="AT88" s="32">
        <f t="shared" si="45"/>
        <v>1.2000000000000002</v>
      </c>
      <c r="AU88" s="40">
        <f t="shared" si="46"/>
        <v>14.4</v>
      </c>
      <c r="AV88" s="716"/>
      <c r="AW88" s="631" t="s">
        <v>96</v>
      </c>
      <c r="AX88" s="43">
        <f t="shared" si="47"/>
        <v>43897</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43898</v>
      </c>
      <c r="AM89" s="31">
        <v>2</v>
      </c>
      <c r="AN89" s="31">
        <v>2</v>
      </c>
      <c r="AO89" s="31"/>
      <c r="AP89" s="39"/>
      <c r="AQ89" s="39"/>
      <c r="AR89" s="39"/>
      <c r="AS89" s="39"/>
      <c r="AT89" s="32">
        <f t="shared" si="45"/>
        <v>1.2000000000000002</v>
      </c>
      <c r="AU89" s="40">
        <f t="shared" si="46"/>
        <v>14.4</v>
      </c>
      <c r="AV89" s="716"/>
      <c r="AW89" s="631" t="s">
        <v>96</v>
      </c>
      <c r="AX89" s="43">
        <f t="shared" si="47"/>
        <v>43898</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43899</v>
      </c>
      <c r="AM90" s="31">
        <v>2</v>
      </c>
      <c r="AN90" s="31"/>
      <c r="AO90" s="31"/>
      <c r="AP90" s="39"/>
      <c r="AQ90" s="39"/>
      <c r="AR90" s="39"/>
      <c r="AS90" s="39"/>
      <c r="AT90" s="32">
        <f t="shared" si="45"/>
        <v>0.4</v>
      </c>
      <c r="AU90" s="40">
        <f t="shared" si="46"/>
        <v>5.0999999999999996</v>
      </c>
      <c r="AV90" s="716"/>
      <c r="AW90" s="631" t="s">
        <v>96</v>
      </c>
      <c r="AX90" s="43">
        <f t="shared" si="47"/>
        <v>43899</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43900</v>
      </c>
      <c r="AM91" s="31">
        <v>2</v>
      </c>
      <c r="AN91" s="31"/>
      <c r="AO91" s="31"/>
      <c r="AP91" s="39"/>
      <c r="AQ91" s="39"/>
      <c r="AR91" s="39"/>
      <c r="AS91" s="39"/>
      <c r="AT91" s="32">
        <f t="shared" si="45"/>
        <v>0.4</v>
      </c>
      <c r="AU91" s="40">
        <f t="shared" si="46"/>
        <v>5.0999999999999996</v>
      </c>
      <c r="AV91" s="716"/>
      <c r="AW91" s="631" t="s">
        <v>96</v>
      </c>
      <c r="AX91" s="43">
        <f t="shared" si="47"/>
        <v>43900</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43901</v>
      </c>
      <c r="AM92" s="31">
        <v>2</v>
      </c>
      <c r="AN92" s="31"/>
      <c r="AO92" s="31"/>
      <c r="AP92" s="39"/>
      <c r="AQ92" s="39"/>
      <c r="AR92" s="39"/>
      <c r="AS92" s="39"/>
      <c r="AT92" s="32">
        <f t="shared" si="45"/>
        <v>0.4</v>
      </c>
      <c r="AU92" s="40">
        <f t="shared" si="46"/>
        <v>5.0999999999999996</v>
      </c>
      <c r="AV92" s="716"/>
      <c r="AW92" s="631" t="s">
        <v>96</v>
      </c>
      <c r="AX92" s="43">
        <f t="shared" si="47"/>
        <v>43901</v>
      </c>
      <c r="AY92" s="718"/>
      <c r="AZ92" s="718"/>
      <c r="BA92" s="718"/>
      <c r="BB92" s="718"/>
      <c r="BC92" s="718"/>
      <c r="BD92" s="718"/>
      <c r="BE92" s="631" t="s">
        <v>96</v>
      </c>
    </row>
    <row r="93" spans="1:57" ht="13.5" thickBot="1" x14ac:dyDescent="0.25">
      <c r="A93" s="526" t="s">
        <v>158</v>
      </c>
      <c r="B93" s="509" t="s">
        <v>159</v>
      </c>
      <c r="C93" s="527"/>
      <c r="D93" s="514"/>
      <c r="E93" s="515"/>
      <c r="F93" s="528">
        <f>SUM(F87:F92)</f>
        <v>20.400000000000002</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43902</v>
      </c>
      <c r="AM93" s="31">
        <v>2</v>
      </c>
      <c r="AN93" s="31">
        <v>2</v>
      </c>
      <c r="AO93" s="31"/>
      <c r="AP93" s="39"/>
      <c r="AQ93" s="39"/>
      <c r="AR93" s="39"/>
      <c r="AS93" s="39"/>
      <c r="AT93" s="32">
        <f t="shared" si="45"/>
        <v>1.2000000000000002</v>
      </c>
      <c r="AU93" s="40">
        <f t="shared" si="46"/>
        <v>14.4</v>
      </c>
      <c r="AV93" s="716"/>
      <c r="AW93" s="631" t="s">
        <v>96</v>
      </c>
      <c r="AX93" s="43">
        <f t="shared" si="47"/>
        <v>43902</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368</v>
      </c>
      <c r="T94" s="961"/>
      <c r="U94" s="962"/>
      <c r="V94" s="963">
        <f>AU38+AU76+AU114+AU152</f>
        <v>241.2000000000001</v>
      </c>
      <c r="W94" s="964"/>
      <c r="X94" s="209"/>
      <c r="AA94" s="62" t="s">
        <v>122</v>
      </c>
      <c r="AB94" s="62" t="s">
        <v>122</v>
      </c>
      <c r="AC94" s="62" t="s">
        <v>122</v>
      </c>
      <c r="AD94" s="62" t="s">
        <v>122</v>
      </c>
      <c r="AE94" s="62" t="s">
        <v>122</v>
      </c>
      <c r="AF94" s="62"/>
      <c r="AG94" s="62" t="s">
        <v>122</v>
      </c>
      <c r="AH94" s="62" t="s">
        <v>122</v>
      </c>
      <c r="AI94" s="62" t="s">
        <v>122</v>
      </c>
      <c r="AL94" s="43">
        <f t="shared" si="44"/>
        <v>43903</v>
      </c>
      <c r="AM94" s="31">
        <v>2</v>
      </c>
      <c r="AN94" s="31">
        <v>2</v>
      </c>
      <c r="AO94" s="31"/>
      <c r="AP94" s="39"/>
      <c r="AQ94" s="39"/>
      <c r="AR94" s="39"/>
      <c r="AS94" s="39"/>
      <c r="AT94" s="32">
        <f t="shared" si="45"/>
        <v>1.2000000000000002</v>
      </c>
      <c r="AU94" s="40">
        <f t="shared" si="46"/>
        <v>14.4</v>
      </c>
      <c r="AV94" s="716"/>
      <c r="AW94" s="631" t="s">
        <v>96</v>
      </c>
      <c r="AX94" s="43">
        <f t="shared" si="47"/>
        <v>43903</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43904</v>
      </c>
      <c r="AM95" s="31">
        <v>2</v>
      </c>
      <c r="AN95" s="31">
        <v>2</v>
      </c>
      <c r="AO95" s="31"/>
      <c r="AP95" s="39"/>
      <c r="AQ95" s="39"/>
      <c r="AR95" s="39"/>
      <c r="AS95" s="39"/>
      <c r="AT95" s="32">
        <f t="shared" si="45"/>
        <v>1.2000000000000002</v>
      </c>
      <c r="AU95" s="40">
        <f t="shared" si="46"/>
        <v>14.4</v>
      </c>
      <c r="AV95" s="716"/>
      <c r="AW95" s="631" t="s">
        <v>96</v>
      </c>
      <c r="AX95" s="43">
        <f t="shared" si="47"/>
        <v>43904</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43905</v>
      </c>
      <c r="AM96" s="31"/>
      <c r="AN96" s="31">
        <v>2</v>
      </c>
      <c r="AO96" s="31"/>
      <c r="AP96" s="39"/>
      <c r="AQ96" s="39"/>
      <c r="AR96" s="39"/>
      <c r="AS96" s="39"/>
      <c r="AT96" s="32">
        <f t="shared" si="45"/>
        <v>0.8</v>
      </c>
      <c r="AU96" s="40">
        <f t="shared" si="46"/>
        <v>9.3000000000000007</v>
      </c>
      <c r="AV96" s="716"/>
      <c r="AW96" s="631" t="s">
        <v>96</v>
      </c>
      <c r="AX96" s="43">
        <f t="shared" si="47"/>
        <v>43905</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43906</v>
      </c>
      <c r="AM97" s="31">
        <v>2</v>
      </c>
      <c r="AN97" s="31">
        <v>2</v>
      </c>
      <c r="AO97" s="31"/>
      <c r="AP97" s="39"/>
      <c r="AQ97" s="39"/>
      <c r="AR97" s="39"/>
      <c r="AS97" s="39"/>
      <c r="AT97" s="32">
        <f t="shared" si="45"/>
        <v>1.2000000000000002</v>
      </c>
      <c r="AU97" s="40">
        <f t="shared" si="46"/>
        <v>14.4</v>
      </c>
      <c r="AV97" s="716"/>
      <c r="AW97" s="631" t="s">
        <v>96</v>
      </c>
      <c r="AX97" s="43">
        <f t="shared" si="47"/>
        <v>43906</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43907</v>
      </c>
      <c r="AM98" s="31"/>
      <c r="AN98" s="31">
        <v>2</v>
      </c>
      <c r="AO98" s="31"/>
      <c r="AP98" s="39"/>
      <c r="AQ98" s="39"/>
      <c r="AR98" s="39"/>
      <c r="AS98" s="39"/>
      <c r="AT98" s="32">
        <f t="shared" si="45"/>
        <v>0.8</v>
      </c>
      <c r="AU98" s="40">
        <f t="shared" si="46"/>
        <v>9.3000000000000007</v>
      </c>
      <c r="AV98" s="716"/>
      <c r="AW98" s="631" t="s">
        <v>96</v>
      </c>
      <c r="AX98" s="43">
        <f t="shared" si="47"/>
        <v>43907</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43908</v>
      </c>
      <c r="AM99" s="31"/>
      <c r="AN99" s="31">
        <v>2</v>
      </c>
      <c r="AO99" s="31"/>
      <c r="AP99" s="39"/>
      <c r="AQ99" s="39"/>
      <c r="AR99" s="39"/>
      <c r="AS99" s="39"/>
      <c r="AT99" s="32">
        <f t="shared" si="45"/>
        <v>0.8</v>
      </c>
      <c r="AU99" s="40">
        <f t="shared" si="46"/>
        <v>9.3000000000000007</v>
      </c>
      <c r="AV99" s="716"/>
      <c r="AW99" s="631" t="s">
        <v>96</v>
      </c>
      <c r="AX99" s="43">
        <f t="shared" si="47"/>
        <v>43908</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43909</v>
      </c>
      <c r="AM100" s="31"/>
      <c r="AN100" s="31">
        <v>2</v>
      </c>
      <c r="AO100" s="31"/>
      <c r="AP100" s="39"/>
      <c r="AQ100" s="39"/>
      <c r="AR100" s="39"/>
      <c r="AS100" s="39"/>
      <c r="AT100" s="32">
        <f t="shared" si="45"/>
        <v>0.8</v>
      </c>
      <c r="AU100" s="40">
        <f t="shared" si="46"/>
        <v>9.3000000000000007</v>
      </c>
      <c r="AV100" s="716"/>
      <c r="AW100" s="631" t="s">
        <v>96</v>
      </c>
      <c r="AX100" s="43">
        <f t="shared" si="47"/>
        <v>43909</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43910</v>
      </c>
      <c r="AM101" s="31"/>
      <c r="AN101" s="31">
        <v>2</v>
      </c>
      <c r="AO101" s="31"/>
      <c r="AP101" s="39"/>
      <c r="AQ101" s="39"/>
      <c r="AR101" s="39"/>
      <c r="AS101" s="39"/>
      <c r="AT101" s="32">
        <f t="shared" si="45"/>
        <v>0.8</v>
      </c>
      <c r="AU101" s="40">
        <f t="shared" si="46"/>
        <v>9.3000000000000007</v>
      </c>
      <c r="AV101" s="716"/>
      <c r="AW101" s="631" t="s">
        <v>96</v>
      </c>
      <c r="AX101" s="43">
        <f t="shared" si="47"/>
        <v>43910</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43911</v>
      </c>
      <c r="AM102" s="31"/>
      <c r="AN102" s="31"/>
      <c r="AO102" s="31"/>
      <c r="AP102" s="39"/>
      <c r="AQ102" s="39"/>
      <c r="AR102" s="39"/>
      <c r="AS102" s="39"/>
      <c r="AT102" s="32">
        <f t="shared" si="45"/>
        <v>0</v>
      </c>
      <c r="AU102" s="40">
        <f t="shared" si="46"/>
        <v>0</v>
      </c>
      <c r="AV102" s="716"/>
      <c r="AW102" s="631" t="s">
        <v>96</v>
      </c>
      <c r="AX102" s="43">
        <f t="shared" si="47"/>
        <v>43911</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43912</v>
      </c>
      <c r="AM103" s="31"/>
      <c r="AN103" s="31"/>
      <c r="AO103" s="31"/>
      <c r="AP103" s="39"/>
      <c r="AQ103" s="39"/>
      <c r="AR103" s="39"/>
      <c r="AS103" s="39"/>
      <c r="AT103" s="32">
        <f t="shared" si="45"/>
        <v>0</v>
      </c>
      <c r="AU103" s="40">
        <f t="shared" si="46"/>
        <v>0</v>
      </c>
      <c r="AV103" s="716"/>
      <c r="AW103" s="631" t="s">
        <v>96</v>
      </c>
      <c r="AX103" s="43">
        <f t="shared" si="47"/>
        <v>43912</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43913</v>
      </c>
      <c r="AM104" s="31"/>
      <c r="AN104" s="31"/>
      <c r="AO104" s="31"/>
      <c r="AP104" s="39"/>
      <c r="AQ104" s="39"/>
      <c r="AR104" s="39"/>
      <c r="AS104" s="39"/>
      <c r="AT104" s="32">
        <f t="shared" si="45"/>
        <v>0</v>
      </c>
      <c r="AU104" s="40">
        <f t="shared" si="46"/>
        <v>0</v>
      </c>
      <c r="AV104" s="716"/>
      <c r="AW104" s="631" t="s">
        <v>96</v>
      </c>
      <c r="AX104" s="43">
        <f t="shared" si="47"/>
        <v>43913</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43914</v>
      </c>
      <c r="AM105" s="31"/>
      <c r="AN105" s="31">
        <v>2</v>
      </c>
      <c r="AO105" s="31"/>
      <c r="AP105" s="39"/>
      <c r="AQ105" s="39"/>
      <c r="AR105" s="39"/>
      <c r="AS105" s="39"/>
      <c r="AT105" s="32">
        <f t="shared" si="45"/>
        <v>0.8</v>
      </c>
      <c r="AU105" s="40">
        <f t="shared" si="46"/>
        <v>9.3000000000000007</v>
      </c>
      <c r="AV105" s="716"/>
      <c r="AW105" s="631" t="s">
        <v>96</v>
      </c>
      <c r="AX105" s="43">
        <f t="shared" si="47"/>
        <v>43914</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43915</v>
      </c>
      <c r="AM106" s="31"/>
      <c r="AN106" s="31">
        <v>2</v>
      </c>
      <c r="AO106" s="31"/>
      <c r="AP106" s="39"/>
      <c r="AQ106" s="39"/>
      <c r="AR106" s="39"/>
      <c r="AS106" s="39"/>
      <c r="AT106" s="32">
        <f t="shared" si="45"/>
        <v>0.8</v>
      </c>
      <c r="AU106" s="40">
        <f t="shared" si="46"/>
        <v>9.3000000000000007</v>
      </c>
      <c r="AV106" s="716"/>
      <c r="AW106" s="631" t="s">
        <v>96</v>
      </c>
      <c r="AX106" s="43">
        <f t="shared" si="47"/>
        <v>43915</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43916</v>
      </c>
      <c r="AM107" s="31"/>
      <c r="AN107" s="31">
        <v>2</v>
      </c>
      <c r="AO107" s="31"/>
      <c r="AP107" s="39"/>
      <c r="AQ107" s="39"/>
      <c r="AR107" s="39"/>
      <c r="AS107" s="39"/>
      <c r="AT107" s="32">
        <f t="shared" si="45"/>
        <v>0.8</v>
      </c>
      <c r="AU107" s="40">
        <f t="shared" si="46"/>
        <v>9.3000000000000007</v>
      </c>
      <c r="AV107" s="716"/>
      <c r="AW107" s="631" t="s">
        <v>96</v>
      </c>
      <c r="AX107" s="43">
        <f t="shared" si="47"/>
        <v>43916</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43917</v>
      </c>
      <c r="AM108" s="31"/>
      <c r="AN108" s="31">
        <v>2</v>
      </c>
      <c r="AO108" s="31"/>
      <c r="AP108" s="39"/>
      <c r="AQ108" s="39"/>
      <c r="AR108" s="39"/>
      <c r="AS108" s="39"/>
      <c r="AT108" s="32">
        <f t="shared" si="45"/>
        <v>0.8</v>
      </c>
      <c r="AU108" s="40">
        <f t="shared" si="46"/>
        <v>9.3000000000000007</v>
      </c>
      <c r="AV108" s="716"/>
      <c r="AW108" s="631" t="s">
        <v>96</v>
      </c>
      <c r="AX108" s="43">
        <f t="shared" si="47"/>
        <v>43917</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43918</v>
      </c>
      <c r="AM109" s="31"/>
      <c r="AN109" s="31"/>
      <c r="AO109" s="31"/>
      <c r="AP109" s="39"/>
      <c r="AQ109" s="39"/>
      <c r="AR109" s="39"/>
      <c r="AS109" s="39"/>
      <c r="AT109" s="32">
        <f t="shared" si="45"/>
        <v>0</v>
      </c>
      <c r="AU109" s="40">
        <f t="shared" si="46"/>
        <v>0</v>
      </c>
      <c r="AV109" s="716"/>
      <c r="AW109" s="631" t="s">
        <v>96</v>
      </c>
      <c r="AX109" s="43">
        <f t="shared" si="47"/>
        <v>43918</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369</v>
      </c>
      <c r="Q110" s="1018"/>
      <c r="R110" s="1018"/>
      <c r="S110" s="1018" t="s">
        <v>443</v>
      </c>
      <c r="T110" s="1018"/>
      <c r="U110" s="1021"/>
      <c r="V110" s="734" t="s">
        <v>438</v>
      </c>
      <c r="W110" s="737" t="s">
        <v>444</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43919</v>
      </c>
      <c r="AM110" s="31"/>
      <c r="AN110" s="31"/>
      <c r="AO110" s="31"/>
      <c r="AP110" s="39"/>
      <c r="AQ110" s="39"/>
      <c r="AR110" s="39"/>
      <c r="AS110" s="39"/>
      <c r="AT110" s="32">
        <f t="shared" si="45"/>
        <v>0</v>
      </c>
      <c r="AU110" s="40">
        <f t="shared" si="46"/>
        <v>0</v>
      </c>
      <c r="AV110" s="716"/>
      <c r="AW110" s="631" t="s">
        <v>96</v>
      </c>
      <c r="AX110" s="43">
        <f t="shared" si="47"/>
        <v>43919</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18 = 3.60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43920</v>
      </c>
      <c r="AM111" s="31"/>
      <c r="AN111" s="31"/>
      <c r="AO111" s="31"/>
      <c r="AP111" s="39"/>
      <c r="AQ111" s="39"/>
      <c r="AR111" s="39"/>
      <c r="AS111" s="39"/>
      <c r="AT111" s="32">
        <f t="shared" si="45"/>
        <v>0</v>
      </c>
      <c r="AU111" s="40">
        <f t="shared" si="46"/>
        <v>0</v>
      </c>
      <c r="AV111" s="716"/>
      <c r="AW111" s="631" t="s">
        <v>96</v>
      </c>
      <c r="AX111" s="43">
        <f t="shared" si="47"/>
        <v>43920</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42 = 16.80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43921</v>
      </c>
      <c r="AM112" s="31"/>
      <c r="AN112" s="31"/>
      <c r="AO112" s="31"/>
      <c r="AP112" s="39"/>
      <c r="AQ112" s="39"/>
      <c r="AR112" s="39"/>
      <c r="AS112" s="39"/>
      <c r="AT112" s="32">
        <f t="shared" si="45"/>
        <v>0</v>
      </c>
      <c r="AU112" s="40">
        <f t="shared" si="46"/>
        <v>0</v>
      </c>
      <c r="AV112" s="716"/>
      <c r="AW112" s="631" t="s">
        <v>96</v>
      </c>
      <c r="AX112" s="43">
        <f t="shared" si="47"/>
        <v>43921</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18</v>
      </c>
      <c r="AN114" s="32">
        <f t="shared" si="62"/>
        <v>42</v>
      </c>
      <c r="AO114" s="32">
        <f t="shared" si="62"/>
        <v>0</v>
      </c>
      <c r="AP114" s="32">
        <f t="shared" si="62"/>
        <v>0</v>
      </c>
      <c r="AQ114" s="32">
        <f t="shared" si="62"/>
        <v>0</v>
      </c>
      <c r="AR114" s="32">
        <f t="shared" si="62"/>
        <v>0</v>
      </c>
      <c r="AS114" s="32">
        <f>SUM(AS82:AS112)</f>
        <v>0</v>
      </c>
      <c r="AT114" s="32">
        <f>SUM(AT82:AT112)</f>
        <v>20.400000000000006</v>
      </c>
      <c r="AU114" s="40">
        <f>SUM(AU82:AU112)</f>
        <v>241.2000000000001</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446</v>
      </c>
      <c r="AU116" s="40"/>
      <c r="AV116" s="725"/>
      <c r="AW116" s="619"/>
    </row>
    <row r="117" spans="1:57" ht="13.5" thickBot="1" x14ac:dyDescent="0.25">
      <c r="A117" s="952" t="s">
        <v>307</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43891</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43892</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43893</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43894</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43895</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43896</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43897</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43898</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43899</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43900</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43901</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43902</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43903</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43904</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43905</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43906</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43907</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43908</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43909</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43910</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43911</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43912</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43913</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43914</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43915</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43916</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43917</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43918</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43919</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43920</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43921</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43891</v>
      </c>
      <c r="AM157" s="58">
        <f t="shared" ref="AM157:AR166" si="69">(AM6+AM44+AM82+AM120)</f>
        <v>0</v>
      </c>
      <c r="AN157" s="58">
        <f t="shared" si="69"/>
        <v>2</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43892</v>
      </c>
      <c r="AM158" s="58">
        <f t="shared" si="69"/>
        <v>0</v>
      </c>
      <c r="AN158" s="58">
        <f t="shared" si="69"/>
        <v>2</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43893</v>
      </c>
      <c r="AM159" s="58">
        <f t="shared" si="69"/>
        <v>0</v>
      </c>
      <c r="AN159" s="58">
        <f t="shared" si="69"/>
        <v>2</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43894</v>
      </c>
      <c r="AM160" s="58">
        <f t="shared" si="69"/>
        <v>0</v>
      </c>
      <c r="AN160" s="58">
        <f t="shared" si="69"/>
        <v>2</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43895</v>
      </c>
      <c r="AM161" s="58">
        <f t="shared" si="69"/>
        <v>0</v>
      </c>
      <c r="AN161" s="58">
        <f t="shared" si="69"/>
        <v>2</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43896</v>
      </c>
      <c r="AM162" s="58">
        <f t="shared" si="69"/>
        <v>0</v>
      </c>
      <c r="AN162" s="58">
        <f t="shared" si="69"/>
        <v>2</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43897</v>
      </c>
      <c r="AM163" s="58">
        <f t="shared" si="69"/>
        <v>2</v>
      </c>
      <c r="AN163" s="58">
        <f t="shared" si="69"/>
        <v>2</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43898</v>
      </c>
      <c r="AM164" s="58">
        <f t="shared" si="69"/>
        <v>2</v>
      </c>
      <c r="AN164" s="58">
        <f t="shared" si="69"/>
        <v>2</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43899</v>
      </c>
      <c r="AM165" s="58">
        <f t="shared" si="69"/>
        <v>2</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43900</v>
      </c>
      <c r="AM166" s="58">
        <f t="shared" si="69"/>
        <v>2</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43901</v>
      </c>
      <c r="AM167" s="58">
        <f t="shared" ref="AM167:AR176" si="71">(AM16+AM54+AM92+AM130)</f>
        <v>2</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43902</v>
      </c>
      <c r="AM168" s="58">
        <f t="shared" si="71"/>
        <v>2</v>
      </c>
      <c r="AN168" s="58">
        <f t="shared" si="71"/>
        <v>2</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43903</v>
      </c>
      <c r="AM169" s="58">
        <f t="shared" si="71"/>
        <v>2</v>
      </c>
      <c r="AN169" s="58">
        <f t="shared" si="71"/>
        <v>2</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43904</v>
      </c>
      <c r="AM170" s="58">
        <f t="shared" si="71"/>
        <v>2</v>
      </c>
      <c r="AN170" s="58">
        <f t="shared" si="71"/>
        <v>2</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43905</v>
      </c>
      <c r="AM171" s="58">
        <f t="shared" si="71"/>
        <v>0</v>
      </c>
      <c r="AN171" s="58">
        <f t="shared" si="71"/>
        <v>2</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43906</v>
      </c>
      <c r="AM172" s="58">
        <f t="shared" si="71"/>
        <v>2</v>
      </c>
      <c r="AN172" s="58">
        <f t="shared" si="71"/>
        <v>2</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43907</v>
      </c>
      <c r="AM173" s="58">
        <f t="shared" si="71"/>
        <v>0</v>
      </c>
      <c r="AN173" s="58">
        <f t="shared" si="71"/>
        <v>2</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43908</v>
      </c>
      <c r="AM174" s="58">
        <f t="shared" si="71"/>
        <v>0</v>
      </c>
      <c r="AN174" s="58">
        <f t="shared" si="71"/>
        <v>2</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43909</v>
      </c>
      <c r="AM175" s="58">
        <f t="shared" si="71"/>
        <v>0</v>
      </c>
      <c r="AN175" s="58">
        <f t="shared" si="71"/>
        <v>2</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43910</v>
      </c>
      <c r="AM176" s="58">
        <f t="shared" si="71"/>
        <v>0</v>
      </c>
      <c r="AN176" s="58">
        <f t="shared" si="71"/>
        <v>2</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43911</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43912</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43913</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43914</v>
      </c>
      <c r="AM180" s="58">
        <f t="shared" si="72"/>
        <v>0</v>
      </c>
      <c r="AN180" s="58">
        <f t="shared" si="72"/>
        <v>2</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43915</v>
      </c>
      <c r="AM181" s="58">
        <f t="shared" si="72"/>
        <v>0</v>
      </c>
      <c r="AN181" s="58">
        <f t="shared" si="72"/>
        <v>2</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43916</v>
      </c>
      <c r="AM182" s="58">
        <f t="shared" si="72"/>
        <v>0</v>
      </c>
      <c r="AN182" s="58">
        <f t="shared" si="72"/>
        <v>2</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43917</v>
      </c>
      <c r="AM183" s="58">
        <f t="shared" si="72"/>
        <v>0</v>
      </c>
      <c r="AN183" s="58">
        <f t="shared" si="72"/>
        <v>2</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43918</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43919</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43920</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43921</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369</v>
      </c>
      <c r="AO191" s="685" t="s">
        <v>443</v>
      </c>
      <c r="AP191" s="685" t="s">
        <v>438</v>
      </c>
      <c r="AQ191" s="685" t="s">
        <v>444</v>
      </c>
      <c r="AR191" s="763" t="s">
        <v>485</v>
      </c>
      <c r="AS191" s="685" t="s">
        <v>486</v>
      </c>
      <c r="AT191" s="685"/>
      <c r="AU191" s="759"/>
      <c r="AV191" s="760"/>
    </row>
    <row r="192" spans="18:50" x14ac:dyDescent="0.2">
      <c r="R192" s="209"/>
      <c r="S192" s="209"/>
      <c r="T192" s="209"/>
      <c r="U192" s="209"/>
      <c r="V192" s="209"/>
      <c r="W192" s="209"/>
      <c r="X192" s="209"/>
      <c r="AL192" s="1047">
        <f>Z10</f>
        <v>43891</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2</v>
      </c>
      <c r="AQ193" s="685">
        <f>AN120</f>
        <v>0</v>
      </c>
      <c r="AR193" s="685">
        <f t="shared" ref="AR193:AR256" si="74">AN193+AP193</f>
        <v>2</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43892</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2</v>
      </c>
      <c r="AQ196" s="685">
        <f>AN121</f>
        <v>0</v>
      </c>
      <c r="AR196" s="685">
        <f t="shared" si="74"/>
        <v>2</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43893</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2</v>
      </c>
      <c r="AQ199" s="685">
        <f>AN122</f>
        <v>0</v>
      </c>
      <c r="AR199" s="685">
        <f t="shared" si="74"/>
        <v>2</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43894</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2</v>
      </c>
      <c r="AQ202" s="685">
        <f>AN123</f>
        <v>0</v>
      </c>
      <c r="AR202" s="685">
        <f t="shared" si="74"/>
        <v>2</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43895</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2</v>
      </c>
      <c r="AQ205" s="685">
        <f>AN124</f>
        <v>0</v>
      </c>
      <c r="AR205" s="685">
        <f t="shared" si="74"/>
        <v>2</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43896</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2</v>
      </c>
      <c r="AQ208" s="685">
        <f>AN125</f>
        <v>0</v>
      </c>
      <c r="AR208" s="685">
        <f t="shared" si="74"/>
        <v>2</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43897</v>
      </c>
      <c r="AM210" s="686" t="s">
        <v>155</v>
      </c>
      <c r="AN210" s="685">
        <f>AM12</f>
        <v>0</v>
      </c>
      <c r="AO210" s="685">
        <f>AM50</f>
        <v>0</v>
      </c>
      <c r="AP210" s="685">
        <f>AM88</f>
        <v>2</v>
      </c>
      <c r="AQ210" s="685">
        <f>AM126</f>
        <v>0</v>
      </c>
      <c r="AR210" s="685">
        <f t="shared" si="74"/>
        <v>2</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2</v>
      </c>
      <c r="AQ211" s="685">
        <f>AN126</f>
        <v>0</v>
      </c>
      <c r="AR211" s="685">
        <f t="shared" si="74"/>
        <v>2</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43898</v>
      </c>
      <c r="AM213" s="686" t="s">
        <v>155</v>
      </c>
      <c r="AN213" s="685">
        <f>AM13</f>
        <v>0</v>
      </c>
      <c r="AO213" s="685">
        <f>AM51</f>
        <v>0</v>
      </c>
      <c r="AP213" s="685">
        <f>AM89</f>
        <v>2</v>
      </c>
      <c r="AQ213" s="685">
        <f>AM127</f>
        <v>0</v>
      </c>
      <c r="AR213" s="685">
        <f t="shared" si="74"/>
        <v>2</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2</v>
      </c>
      <c r="AQ214" s="685">
        <f>AN127</f>
        <v>0</v>
      </c>
      <c r="AR214" s="685">
        <f t="shared" si="74"/>
        <v>2</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43899</v>
      </c>
      <c r="AM216" s="686" t="s">
        <v>155</v>
      </c>
      <c r="AN216" s="685">
        <f>AM14</f>
        <v>0</v>
      </c>
      <c r="AO216" s="685">
        <f>AM52</f>
        <v>0</v>
      </c>
      <c r="AP216" s="685">
        <f>AM90</f>
        <v>2</v>
      </c>
      <c r="AQ216" s="685">
        <f>AM128</f>
        <v>0</v>
      </c>
      <c r="AR216" s="685">
        <f t="shared" si="74"/>
        <v>2</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0.8</v>
      </c>
      <c r="AA219" s="44">
        <f t="shared" ref="AA219:AA249" si="82">(AI10)</f>
        <v>0</v>
      </c>
      <c r="AL219" s="1047">
        <f t="shared" ref="AL219" si="83">AL216+1</f>
        <v>43900</v>
      </c>
      <c r="AM219" s="686" t="s">
        <v>155</v>
      </c>
      <c r="AN219" s="685">
        <f>AM15</f>
        <v>0</v>
      </c>
      <c r="AO219" s="685">
        <f>AM53</f>
        <v>0</v>
      </c>
      <c r="AP219" s="685">
        <f>AM91</f>
        <v>2</v>
      </c>
      <c r="AQ219" s="685">
        <f>AM129</f>
        <v>0</v>
      </c>
      <c r="AR219" s="685">
        <f t="shared" si="74"/>
        <v>2</v>
      </c>
      <c r="AS219" s="685">
        <f t="shared" si="75"/>
        <v>0</v>
      </c>
      <c r="AT219" s="685"/>
      <c r="AU219" s="759"/>
      <c r="AV219" s="760"/>
    </row>
    <row r="220" spans="1:48" x14ac:dyDescent="0.2">
      <c r="O220" s="31"/>
      <c r="P220" s="31"/>
      <c r="Q220" s="31"/>
      <c r="R220" s="774"/>
      <c r="S220" s="774"/>
      <c r="T220" s="774"/>
      <c r="U220" s="209"/>
      <c r="V220" s="209"/>
      <c r="W220" s="209"/>
      <c r="X220" s="209"/>
      <c r="Z220" s="44">
        <f t="shared" si="81"/>
        <v>0.8</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0.8</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0.8</v>
      </c>
      <c r="AA222" s="44">
        <f t="shared" si="82"/>
        <v>0</v>
      </c>
      <c r="AL222" s="1047">
        <f t="shared" ref="AL222" si="84">AL219+1</f>
        <v>43901</v>
      </c>
      <c r="AM222" s="686" t="s">
        <v>155</v>
      </c>
      <c r="AN222" s="685">
        <f>AM16</f>
        <v>0</v>
      </c>
      <c r="AO222" s="685">
        <f>AM54</f>
        <v>0</v>
      </c>
      <c r="AP222" s="685">
        <f>AM92</f>
        <v>2</v>
      </c>
      <c r="AQ222" s="685">
        <f>AM130</f>
        <v>0</v>
      </c>
      <c r="AR222" s="685">
        <f t="shared" si="74"/>
        <v>2</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0.8</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0.8</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1.2000000000000002</v>
      </c>
      <c r="AA225" s="44">
        <f t="shared" si="82"/>
        <v>0</v>
      </c>
      <c r="AL225" s="1047">
        <f t="shared" ref="AL225" si="85">AL222+1</f>
        <v>43902</v>
      </c>
      <c r="AM225" s="686" t="s">
        <v>155</v>
      </c>
      <c r="AN225" s="685">
        <f>AM17</f>
        <v>0</v>
      </c>
      <c r="AO225" s="685">
        <f>AM55</f>
        <v>0</v>
      </c>
      <c r="AP225" s="685">
        <f>AM93</f>
        <v>2</v>
      </c>
      <c r="AQ225" s="685">
        <f>AM131</f>
        <v>0</v>
      </c>
      <c r="AR225" s="685">
        <f t="shared" si="74"/>
        <v>2</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1.2000000000000002</v>
      </c>
      <c r="AA226" s="44">
        <f t="shared" si="82"/>
        <v>0</v>
      </c>
      <c r="AL226" s="1047"/>
      <c r="AM226" s="686" t="s">
        <v>157</v>
      </c>
      <c r="AN226" s="685">
        <f>AN17</f>
        <v>0</v>
      </c>
      <c r="AO226" s="685">
        <f>AN55</f>
        <v>0</v>
      </c>
      <c r="AP226" s="685">
        <f>AN93</f>
        <v>2</v>
      </c>
      <c r="AQ226" s="685">
        <f>AN131</f>
        <v>0</v>
      </c>
      <c r="AR226" s="685">
        <f t="shared" si="74"/>
        <v>2</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0.4</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0.4</v>
      </c>
      <c r="AA228" s="44">
        <f t="shared" si="82"/>
        <v>0</v>
      </c>
      <c r="AL228" s="1047">
        <f t="shared" ref="AL228" si="86">AL225+1</f>
        <v>43903</v>
      </c>
      <c r="AM228" s="686" t="s">
        <v>155</v>
      </c>
      <c r="AN228" s="685">
        <f>AM18</f>
        <v>0</v>
      </c>
      <c r="AO228" s="685">
        <f>AM56</f>
        <v>0</v>
      </c>
      <c r="AP228" s="685">
        <f>AM94</f>
        <v>2</v>
      </c>
      <c r="AQ228" s="685">
        <f>AM132</f>
        <v>0</v>
      </c>
      <c r="AR228" s="685">
        <f t="shared" si="74"/>
        <v>2</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0.4</v>
      </c>
      <c r="AA229" s="44">
        <f t="shared" si="82"/>
        <v>0</v>
      </c>
      <c r="AL229" s="1047"/>
      <c r="AM229" s="686" t="s">
        <v>157</v>
      </c>
      <c r="AN229" s="685">
        <f>AN18</f>
        <v>0</v>
      </c>
      <c r="AO229" s="685">
        <f>AN56</f>
        <v>0</v>
      </c>
      <c r="AP229" s="685">
        <f>AN94</f>
        <v>2</v>
      </c>
      <c r="AQ229" s="685">
        <f>AN132</f>
        <v>0</v>
      </c>
      <c r="AR229" s="685">
        <f t="shared" si="74"/>
        <v>2</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1.2000000000000002</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1.2000000000000002</v>
      </c>
      <c r="AA231" s="44">
        <f t="shared" si="82"/>
        <v>0</v>
      </c>
      <c r="AL231" s="1047">
        <f t="shared" ref="AL231" si="87">AL228+1</f>
        <v>43904</v>
      </c>
      <c r="AM231" s="686" t="s">
        <v>155</v>
      </c>
      <c r="AN231" s="685">
        <f>AM19</f>
        <v>0</v>
      </c>
      <c r="AO231" s="685">
        <f>AM57</f>
        <v>0</v>
      </c>
      <c r="AP231" s="685">
        <f>AM95</f>
        <v>2</v>
      </c>
      <c r="AQ231" s="685">
        <f>AM133</f>
        <v>0</v>
      </c>
      <c r="AR231" s="685">
        <f t="shared" si="74"/>
        <v>2</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1.2000000000000002</v>
      </c>
      <c r="AA232" s="44">
        <f t="shared" si="82"/>
        <v>0</v>
      </c>
      <c r="AL232" s="1047"/>
      <c r="AM232" s="686" t="s">
        <v>157</v>
      </c>
      <c r="AN232" s="685">
        <f>AN19</f>
        <v>0</v>
      </c>
      <c r="AO232" s="685">
        <f>AN57</f>
        <v>0</v>
      </c>
      <c r="AP232" s="685">
        <f>AN95</f>
        <v>2</v>
      </c>
      <c r="AQ232" s="685">
        <f>AN133</f>
        <v>0</v>
      </c>
      <c r="AR232" s="685">
        <f t="shared" si="74"/>
        <v>2</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0.8</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1.2000000000000002</v>
      </c>
      <c r="AA234" s="44">
        <f t="shared" si="82"/>
        <v>0</v>
      </c>
      <c r="AL234" s="1047">
        <f t="shared" ref="AL234" si="88">AL231+1</f>
        <v>43905</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0.8</v>
      </c>
      <c r="AA235" s="44">
        <f t="shared" si="82"/>
        <v>0</v>
      </c>
      <c r="AL235" s="1047"/>
      <c r="AM235" s="686" t="s">
        <v>157</v>
      </c>
      <c r="AN235" s="685">
        <f>AN20</f>
        <v>0</v>
      </c>
      <c r="AO235" s="685">
        <f>AN58</f>
        <v>0</v>
      </c>
      <c r="AP235" s="685">
        <f>AN96</f>
        <v>2</v>
      </c>
      <c r="AQ235" s="685">
        <f>AN134</f>
        <v>0</v>
      </c>
      <c r="AR235" s="685">
        <f t="shared" si="74"/>
        <v>2</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0.8</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0.8</v>
      </c>
      <c r="AA237" s="44">
        <f t="shared" si="82"/>
        <v>0</v>
      </c>
      <c r="AL237" s="1047">
        <f t="shared" ref="AL237" si="89">AL234+1</f>
        <v>43906</v>
      </c>
      <c r="AM237" s="686" t="s">
        <v>155</v>
      </c>
      <c r="AN237" s="685">
        <f>AM21</f>
        <v>0</v>
      </c>
      <c r="AO237" s="685">
        <f>AM59</f>
        <v>0</v>
      </c>
      <c r="AP237" s="685">
        <f>AM97</f>
        <v>2</v>
      </c>
      <c r="AQ237" s="685">
        <f>AM135</f>
        <v>0</v>
      </c>
      <c r="AR237" s="685">
        <f t="shared" si="74"/>
        <v>2</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0.8</v>
      </c>
      <c r="AA238" s="44">
        <f t="shared" si="82"/>
        <v>0</v>
      </c>
      <c r="AL238" s="1047"/>
      <c r="AM238" s="686" t="s">
        <v>157</v>
      </c>
      <c r="AN238" s="685">
        <f>AN21</f>
        <v>0</v>
      </c>
      <c r="AO238" s="685">
        <f>AN59</f>
        <v>0</v>
      </c>
      <c r="AP238" s="685">
        <f>AN97</f>
        <v>2</v>
      </c>
      <c r="AQ238" s="685">
        <f>AN135</f>
        <v>0</v>
      </c>
      <c r="AR238" s="685">
        <f t="shared" si="74"/>
        <v>2</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43907</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2</v>
      </c>
      <c r="AQ241" s="685">
        <f>AN136</f>
        <v>0</v>
      </c>
      <c r="AR241" s="685">
        <f t="shared" si="74"/>
        <v>2</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0.8</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0.8</v>
      </c>
      <c r="AA243" s="44">
        <f t="shared" si="82"/>
        <v>0</v>
      </c>
      <c r="AL243" s="1047">
        <f t="shared" ref="AL243" si="91">AL240+1</f>
        <v>43908</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0.8</v>
      </c>
      <c r="AA244" s="44">
        <f t="shared" si="82"/>
        <v>0</v>
      </c>
      <c r="AL244" s="1047"/>
      <c r="AM244" s="686" t="s">
        <v>157</v>
      </c>
      <c r="AN244" s="685">
        <f>AN23</f>
        <v>0</v>
      </c>
      <c r="AO244" s="685">
        <f>AN61</f>
        <v>0</v>
      </c>
      <c r="AP244" s="685">
        <f>AN99</f>
        <v>2</v>
      </c>
      <c r="AQ244" s="685">
        <f>AN137</f>
        <v>0</v>
      </c>
      <c r="AR244" s="685">
        <f t="shared" si="74"/>
        <v>2</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0.8</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43909</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2</v>
      </c>
      <c r="AQ247" s="685">
        <f>AN138</f>
        <v>0</v>
      </c>
      <c r="AR247" s="685">
        <f t="shared" si="74"/>
        <v>2</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43910</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2</v>
      </c>
      <c r="AQ250" s="685">
        <f>AN139</f>
        <v>0</v>
      </c>
      <c r="AR250" s="685">
        <f t="shared" si="74"/>
        <v>2</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43911</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43912</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43913</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43914</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2</v>
      </c>
      <c r="AQ262" s="685">
        <f>AN143</f>
        <v>0</v>
      </c>
      <c r="AR262" s="685">
        <f t="shared" si="96"/>
        <v>2</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43915</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2</v>
      </c>
      <c r="AQ265" s="685">
        <f>AN144</f>
        <v>0</v>
      </c>
      <c r="AR265" s="685">
        <f t="shared" si="96"/>
        <v>2</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43916</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2</v>
      </c>
      <c r="AQ268" s="685">
        <f>AN145</f>
        <v>0</v>
      </c>
      <c r="AR268" s="685">
        <f t="shared" si="96"/>
        <v>2</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43917</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2</v>
      </c>
      <c r="AQ271" s="685">
        <f>AN146</f>
        <v>0</v>
      </c>
      <c r="AR271" s="685">
        <f t="shared" si="96"/>
        <v>2</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43918</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43919</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43920</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43921</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12</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12</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12</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12</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12</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12</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12</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12</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12</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12</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12</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12</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12</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12</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12</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12</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12</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12</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12</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12</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12</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12</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12</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12</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12</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12</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12</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12</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12</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12</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12</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9.3000000000000007</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9.3000000000000007</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9.3000000000000007</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9.3000000000000007</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9.3000000000000007</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9.3000000000000007</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14.4</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14.4</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5.0999999999999996</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5.0999999999999996</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5.0999999999999996</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14.4</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14.4</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14.4</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9.3000000000000007</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14.4</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9.3000000000000007</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9.3000000000000007</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9.3000000000000007</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9.3000000000000007</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9.3000000000000007</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9.3000000000000007</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9.3000000000000007</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9.3000000000000007</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4wTmcJICY3yFInrVNC55U4x6GJVk0yMXSaUM89H363XHt+FDa0AU+oUxcez/ho3U8IxjEQqGeUvkZZyKFE4ZTg==" saltValue="gJvTS1hXCCAk4WT2l1Gd+w=="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ColWidth="9.140625"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237</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553</v>
      </c>
      <c r="B4" s="953"/>
      <c r="C4" s="954"/>
      <c r="D4" s="155"/>
      <c r="E4" s="156"/>
      <c r="F4" s="622"/>
      <c r="G4" s="622"/>
      <c r="H4" s="622"/>
      <c r="I4" s="623"/>
      <c r="J4" s="2" t="str">
        <f>'CG-3123'!$A$6</f>
        <v>USCGC Pacific</v>
      </c>
      <c r="K4" s="622"/>
      <c r="L4" s="157"/>
      <c r="M4" s="157"/>
      <c r="N4" s="539">
        <f>Menu!F5</f>
        <v>43891</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291</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299</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325</v>
      </c>
      <c r="M11" s="1077"/>
      <c r="N11" s="1078"/>
      <c r="O11" s="1079"/>
    </row>
    <row r="12" spans="1:15" x14ac:dyDescent="0.2">
      <c r="A12" s="543">
        <v>1</v>
      </c>
      <c r="B12" s="544">
        <f t="array" ref="B12:B42">'CG-3123'!$Y$300:$Y$330</f>
        <v>12</v>
      </c>
      <c r="C12" s="545">
        <f t="array" ref="C12:C42">'CG-3123'!$AA$219:$AA$249</f>
        <v>0</v>
      </c>
      <c r="D12" s="545">
        <f t="array" ref="D12:D42">'CG-3123'!$Z$219:$Z$249</f>
        <v>0.8</v>
      </c>
      <c r="E12" s="546">
        <f>B12+C12+D12</f>
        <v>12.8</v>
      </c>
      <c r="F12" s="546">
        <f t="array" ref="F12:F42">'CG-3123'!$Y$350:$Y$380</f>
        <v>9.3000000000000007</v>
      </c>
      <c r="G12" s="547">
        <f t="array" ref="G12:G42">'CG-3123'!$AJ$10:$AJ$40</f>
        <v>12.25</v>
      </c>
      <c r="H12" s="546">
        <f>ROUND((E12*G12),3)</f>
        <v>156.80000000000001</v>
      </c>
      <c r="I12" s="179"/>
      <c r="J12" s="546">
        <f>IF(H12-I12&gt;0,H12-I12,0)</f>
        <v>156.80000000000001</v>
      </c>
      <c r="K12" s="546">
        <f>IF(H12-I12&lt;0,H12-I12,0)</f>
        <v>0</v>
      </c>
      <c r="L12" s="548">
        <f t="shared" ref="L12:L42" si="0">(L11+J12+K12)</f>
        <v>481.8</v>
      </c>
      <c r="M12" s="1048"/>
      <c r="N12" s="1049"/>
      <c r="O12" s="1050"/>
    </row>
    <row r="13" spans="1:15" x14ac:dyDescent="0.2">
      <c r="A13" s="543">
        <v>2</v>
      </c>
      <c r="B13" s="549">
        <v>12</v>
      </c>
      <c r="C13" s="545">
        <v>0</v>
      </c>
      <c r="D13" s="545">
        <v>0.8</v>
      </c>
      <c r="E13" s="546">
        <f t="shared" ref="E13:E42" si="1">B13+C13+D13</f>
        <v>12.8</v>
      </c>
      <c r="F13" s="546">
        <v>9.3000000000000007</v>
      </c>
      <c r="G13" s="547">
        <v>12.25</v>
      </c>
      <c r="H13" s="546">
        <f t="shared" ref="H13:H42" si="2">ROUND((E13*G13),3)</f>
        <v>156.80000000000001</v>
      </c>
      <c r="I13" s="179"/>
      <c r="J13" s="546">
        <f t="shared" ref="J13:J28" si="3">IF(H13-I13&gt;0,H13-I13,0)</f>
        <v>156.80000000000001</v>
      </c>
      <c r="K13" s="546">
        <f t="shared" ref="K13:K28" si="4">IF(H13-I13&lt;0,H13-I13,0)</f>
        <v>0</v>
      </c>
      <c r="L13" s="548">
        <f t="shared" si="0"/>
        <v>638.6</v>
      </c>
      <c r="M13" s="1048"/>
      <c r="N13" s="1049"/>
      <c r="O13" s="1050"/>
    </row>
    <row r="14" spans="1:15" x14ac:dyDescent="0.2">
      <c r="A14" s="543">
        <v>3</v>
      </c>
      <c r="B14" s="549">
        <v>12</v>
      </c>
      <c r="C14" s="545">
        <v>0</v>
      </c>
      <c r="D14" s="545">
        <v>0.8</v>
      </c>
      <c r="E14" s="546">
        <f t="shared" si="1"/>
        <v>12.8</v>
      </c>
      <c r="F14" s="546">
        <v>9.3000000000000007</v>
      </c>
      <c r="G14" s="547">
        <v>12.25</v>
      </c>
      <c r="H14" s="546">
        <f t="shared" si="2"/>
        <v>156.80000000000001</v>
      </c>
      <c r="I14" s="179"/>
      <c r="J14" s="546">
        <f t="shared" si="3"/>
        <v>156.80000000000001</v>
      </c>
      <c r="K14" s="546">
        <f t="shared" si="4"/>
        <v>0</v>
      </c>
      <c r="L14" s="548">
        <f t="shared" si="0"/>
        <v>795.40000000000009</v>
      </c>
      <c r="M14" s="1048"/>
      <c r="N14" s="1049"/>
      <c r="O14" s="1050"/>
    </row>
    <row r="15" spans="1:15" x14ac:dyDescent="0.2">
      <c r="A15" s="543">
        <v>4</v>
      </c>
      <c r="B15" s="549">
        <v>12</v>
      </c>
      <c r="C15" s="545">
        <v>0</v>
      </c>
      <c r="D15" s="545">
        <v>0.8</v>
      </c>
      <c r="E15" s="546">
        <f t="shared" si="1"/>
        <v>12.8</v>
      </c>
      <c r="F15" s="546">
        <v>9.3000000000000007</v>
      </c>
      <c r="G15" s="547">
        <v>12.25</v>
      </c>
      <c r="H15" s="546">
        <f t="shared" si="2"/>
        <v>156.80000000000001</v>
      </c>
      <c r="I15" s="179"/>
      <c r="J15" s="546">
        <f t="shared" si="3"/>
        <v>156.80000000000001</v>
      </c>
      <c r="K15" s="546">
        <f t="shared" si="4"/>
        <v>0</v>
      </c>
      <c r="L15" s="548">
        <f t="shared" si="0"/>
        <v>952.2</v>
      </c>
      <c r="M15" s="1048"/>
      <c r="N15" s="1049"/>
      <c r="O15" s="1050"/>
    </row>
    <row r="16" spans="1:15" x14ac:dyDescent="0.2">
      <c r="A16" s="543">
        <v>5</v>
      </c>
      <c r="B16" s="549">
        <v>12</v>
      </c>
      <c r="C16" s="545">
        <v>0</v>
      </c>
      <c r="D16" s="545">
        <v>0.8</v>
      </c>
      <c r="E16" s="546">
        <f t="shared" si="1"/>
        <v>12.8</v>
      </c>
      <c r="F16" s="546">
        <v>9.3000000000000007</v>
      </c>
      <c r="G16" s="547">
        <v>12.25</v>
      </c>
      <c r="H16" s="546">
        <f t="shared" si="2"/>
        <v>156.80000000000001</v>
      </c>
      <c r="I16" s="179"/>
      <c r="J16" s="546">
        <f t="shared" si="3"/>
        <v>156.80000000000001</v>
      </c>
      <c r="K16" s="546">
        <f t="shared" si="4"/>
        <v>0</v>
      </c>
      <c r="L16" s="548">
        <f t="shared" si="0"/>
        <v>1109</v>
      </c>
      <c r="M16" s="1048"/>
      <c r="N16" s="1049"/>
      <c r="O16" s="1050"/>
    </row>
    <row r="17" spans="1:15" x14ac:dyDescent="0.2">
      <c r="A17" s="543">
        <v>6</v>
      </c>
      <c r="B17" s="549">
        <v>12</v>
      </c>
      <c r="C17" s="545">
        <v>0</v>
      </c>
      <c r="D17" s="545">
        <v>0.8</v>
      </c>
      <c r="E17" s="546">
        <f t="shared" si="1"/>
        <v>12.8</v>
      </c>
      <c r="F17" s="546">
        <v>9.3000000000000007</v>
      </c>
      <c r="G17" s="547">
        <v>12.25</v>
      </c>
      <c r="H17" s="546">
        <f t="shared" si="2"/>
        <v>156.80000000000001</v>
      </c>
      <c r="I17" s="179"/>
      <c r="J17" s="546">
        <f t="shared" si="3"/>
        <v>156.80000000000001</v>
      </c>
      <c r="K17" s="546">
        <f t="shared" si="4"/>
        <v>0</v>
      </c>
      <c r="L17" s="548">
        <f t="shared" si="0"/>
        <v>1265.8</v>
      </c>
      <c r="M17" s="1048"/>
      <c r="N17" s="1049"/>
      <c r="O17" s="1050"/>
    </row>
    <row r="18" spans="1:15" x14ac:dyDescent="0.2">
      <c r="A18" s="543">
        <v>7</v>
      </c>
      <c r="B18" s="549">
        <v>12</v>
      </c>
      <c r="C18" s="545">
        <v>0</v>
      </c>
      <c r="D18" s="545">
        <v>1.2000000000000002</v>
      </c>
      <c r="E18" s="546">
        <f t="shared" si="1"/>
        <v>13.2</v>
      </c>
      <c r="F18" s="546">
        <v>14.4</v>
      </c>
      <c r="G18" s="547">
        <v>12.25</v>
      </c>
      <c r="H18" s="546">
        <f t="shared" si="2"/>
        <v>161.69999999999999</v>
      </c>
      <c r="I18" s="179"/>
      <c r="J18" s="546">
        <f t="shared" si="3"/>
        <v>161.69999999999999</v>
      </c>
      <c r="K18" s="546">
        <f t="shared" si="4"/>
        <v>0</v>
      </c>
      <c r="L18" s="548">
        <f t="shared" si="0"/>
        <v>1427.5</v>
      </c>
      <c r="M18" s="1048"/>
      <c r="N18" s="1049"/>
      <c r="O18" s="1050"/>
    </row>
    <row r="19" spans="1:15" x14ac:dyDescent="0.2">
      <c r="A19" s="543">
        <v>8</v>
      </c>
      <c r="B19" s="549">
        <v>12</v>
      </c>
      <c r="C19" s="545">
        <v>0</v>
      </c>
      <c r="D19" s="545">
        <v>1.2000000000000002</v>
      </c>
      <c r="E19" s="546">
        <f t="shared" si="1"/>
        <v>13.2</v>
      </c>
      <c r="F19" s="546">
        <v>14.4</v>
      </c>
      <c r="G19" s="547">
        <v>12.25</v>
      </c>
      <c r="H19" s="546">
        <f t="shared" si="2"/>
        <v>161.69999999999999</v>
      </c>
      <c r="I19" s="179"/>
      <c r="J19" s="546">
        <f t="shared" si="3"/>
        <v>161.69999999999999</v>
      </c>
      <c r="K19" s="546">
        <f t="shared" si="4"/>
        <v>0</v>
      </c>
      <c r="L19" s="548">
        <f t="shared" si="0"/>
        <v>1589.2</v>
      </c>
      <c r="M19" s="1048"/>
      <c r="N19" s="1049"/>
      <c r="O19" s="1050"/>
    </row>
    <row r="20" spans="1:15" x14ac:dyDescent="0.2">
      <c r="A20" s="543">
        <v>9</v>
      </c>
      <c r="B20" s="549">
        <v>12</v>
      </c>
      <c r="C20" s="545">
        <v>0</v>
      </c>
      <c r="D20" s="545">
        <v>0.4</v>
      </c>
      <c r="E20" s="546">
        <f t="shared" si="1"/>
        <v>12.4</v>
      </c>
      <c r="F20" s="546">
        <v>5.0999999999999996</v>
      </c>
      <c r="G20" s="547">
        <v>12.25</v>
      </c>
      <c r="H20" s="546">
        <f t="shared" si="2"/>
        <v>151.9</v>
      </c>
      <c r="I20" s="179"/>
      <c r="J20" s="546">
        <f t="shared" si="3"/>
        <v>151.9</v>
      </c>
      <c r="K20" s="546">
        <f t="shared" si="4"/>
        <v>0</v>
      </c>
      <c r="L20" s="548">
        <f t="shared" si="0"/>
        <v>1741.1000000000001</v>
      </c>
      <c r="M20" s="349"/>
      <c r="N20" s="350"/>
      <c r="O20" s="351"/>
    </row>
    <row r="21" spans="1:15" x14ac:dyDescent="0.2">
      <c r="A21" s="543">
        <v>10</v>
      </c>
      <c r="B21" s="549">
        <v>12</v>
      </c>
      <c r="C21" s="545">
        <v>0</v>
      </c>
      <c r="D21" s="545">
        <v>0.4</v>
      </c>
      <c r="E21" s="546">
        <f t="shared" si="1"/>
        <v>12.4</v>
      </c>
      <c r="F21" s="546">
        <v>5.0999999999999996</v>
      </c>
      <c r="G21" s="547">
        <v>12.25</v>
      </c>
      <c r="H21" s="546">
        <f t="shared" si="2"/>
        <v>151.9</v>
      </c>
      <c r="I21" s="179"/>
      <c r="J21" s="546">
        <f t="shared" si="3"/>
        <v>151.9</v>
      </c>
      <c r="K21" s="546">
        <f t="shared" si="4"/>
        <v>0</v>
      </c>
      <c r="L21" s="548">
        <f t="shared" si="0"/>
        <v>1893.0000000000002</v>
      </c>
      <c r="M21" s="1048"/>
      <c r="N21" s="1049"/>
      <c r="O21" s="1050"/>
    </row>
    <row r="22" spans="1:15" x14ac:dyDescent="0.2">
      <c r="A22" s="543">
        <v>11</v>
      </c>
      <c r="B22" s="549">
        <v>12</v>
      </c>
      <c r="C22" s="545">
        <v>0</v>
      </c>
      <c r="D22" s="545">
        <v>0.4</v>
      </c>
      <c r="E22" s="546">
        <f t="shared" si="1"/>
        <v>12.4</v>
      </c>
      <c r="F22" s="546">
        <v>5.0999999999999996</v>
      </c>
      <c r="G22" s="547">
        <v>12.25</v>
      </c>
      <c r="H22" s="546">
        <f t="shared" si="2"/>
        <v>151.9</v>
      </c>
      <c r="I22" s="179"/>
      <c r="J22" s="546">
        <f t="shared" si="3"/>
        <v>151.9</v>
      </c>
      <c r="K22" s="546">
        <f t="shared" si="4"/>
        <v>0</v>
      </c>
      <c r="L22" s="548">
        <f t="shared" si="0"/>
        <v>2044.9000000000003</v>
      </c>
      <c r="M22" s="1048"/>
      <c r="N22" s="1049"/>
      <c r="O22" s="1050"/>
    </row>
    <row r="23" spans="1:15" x14ac:dyDescent="0.2">
      <c r="A23" s="543">
        <v>12</v>
      </c>
      <c r="B23" s="549">
        <v>12</v>
      </c>
      <c r="C23" s="545">
        <v>0</v>
      </c>
      <c r="D23" s="545">
        <v>1.2000000000000002</v>
      </c>
      <c r="E23" s="546">
        <f t="shared" si="1"/>
        <v>13.2</v>
      </c>
      <c r="F23" s="546">
        <v>14.4</v>
      </c>
      <c r="G23" s="547">
        <v>12.25</v>
      </c>
      <c r="H23" s="546">
        <f t="shared" si="2"/>
        <v>161.69999999999999</v>
      </c>
      <c r="I23" s="179"/>
      <c r="J23" s="546">
        <f t="shared" si="3"/>
        <v>161.69999999999999</v>
      </c>
      <c r="K23" s="546">
        <f t="shared" si="4"/>
        <v>0</v>
      </c>
      <c r="L23" s="548">
        <f t="shared" si="0"/>
        <v>2206.6000000000004</v>
      </c>
      <c r="M23" s="1048"/>
      <c r="N23" s="1049"/>
      <c r="O23" s="1050"/>
    </row>
    <row r="24" spans="1:15" x14ac:dyDescent="0.2">
      <c r="A24" s="543">
        <v>13</v>
      </c>
      <c r="B24" s="549">
        <v>12</v>
      </c>
      <c r="C24" s="545">
        <v>0</v>
      </c>
      <c r="D24" s="545">
        <v>1.2000000000000002</v>
      </c>
      <c r="E24" s="546">
        <f t="shared" si="1"/>
        <v>13.2</v>
      </c>
      <c r="F24" s="546">
        <v>14.4</v>
      </c>
      <c r="G24" s="547">
        <v>12.25</v>
      </c>
      <c r="H24" s="546">
        <f t="shared" si="2"/>
        <v>161.69999999999999</v>
      </c>
      <c r="I24" s="179"/>
      <c r="J24" s="546">
        <f t="shared" si="3"/>
        <v>161.69999999999999</v>
      </c>
      <c r="K24" s="546">
        <f t="shared" si="4"/>
        <v>0</v>
      </c>
      <c r="L24" s="548">
        <f t="shared" si="0"/>
        <v>2368.3000000000002</v>
      </c>
      <c r="M24" s="1048"/>
      <c r="N24" s="1049"/>
      <c r="O24" s="1050"/>
    </row>
    <row r="25" spans="1:15" x14ac:dyDescent="0.2">
      <c r="A25" s="543">
        <v>14</v>
      </c>
      <c r="B25" s="549">
        <v>12</v>
      </c>
      <c r="C25" s="545">
        <v>0</v>
      </c>
      <c r="D25" s="545">
        <v>1.2000000000000002</v>
      </c>
      <c r="E25" s="546">
        <f t="shared" si="1"/>
        <v>13.2</v>
      </c>
      <c r="F25" s="546">
        <v>14.4</v>
      </c>
      <c r="G25" s="547">
        <v>12.25</v>
      </c>
      <c r="H25" s="546">
        <f t="shared" si="2"/>
        <v>161.69999999999999</v>
      </c>
      <c r="I25" s="179"/>
      <c r="J25" s="546">
        <f t="shared" si="3"/>
        <v>161.69999999999999</v>
      </c>
      <c r="K25" s="546">
        <f t="shared" si="4"/>
        <v>0</v>
      </c>
      <c r="L25" s="548">
        <f t="shared" si="0"/>
        <v>2530</v>
      </c>
      <c r="M25" s="1048"/>
      <c r="N25" s="1049"/>
      <c r="O25" s="1050"/>
    </row>
    <row r="26" spans="1:15" x14ac:dyDescent="0.2">
      <c r="A26" s="543">
        <v>15</v>
      </c>
      <c r="B26" s="549">
        <v>12</v>
      </c>
      <c r="C26" s="545">
        <v>0</v>
      </c>
      <c r="D26" s="545">
        <v>0.8</v>
      </c>
      <c r="E26" s="546">
        <f t="shared" si="1"/>
        <v>12.8</v>
      </c>
      <c r="F26" s="546">
        <v>9.3000000000000007</v>
      </c>
      <c r="G26" s="547">
        <v>12.25</v>
      </c>
      <c r="H26" s="546">
        <f t="shared" si="2"/>
        <v>156.80000000000001</v>
      </c>
      <c r="I26" s="179"/>
      <c r="J26" s="546">
        <f t="shared" si="3"/>
        <v>156.80000000000001</v>
      </c>
      <c r="K26" s="546">
        <f t="shared" si="4"/>
        <v>0</v>
      </c>
      <c r="L26" s="548">
        <f t="shared" si="0"/>
        <v>2686.8</v>
      </c>
      <c r="M26" s="1048"/>
      <c r="N26" s="1049"/>
      <c r="O26" s="1050"/>
    </row>
    <row r="27" spans="1:15" x14ac:dyDescent="0.2">
      <c r="A27" s="543">
        <v>16</v>
      </c>
      <c r="B27" s="549">
        <v>12</v>
      </c>
      <c r="C27" s="545">
        <v>0</v>
      </c>
      <c r="D27" s="545">
        <v>1.2000000000000002</v>
      </c>
      <c r="E27" s="546">
        <f t="shared" si="1"/>
        <v>13.2</v>
      </c>
      <c r="F27" s="546">
        <v>14.4</v>
      </c>
      <c r="G27" s="547">
        <v>12.25</v>
      </c>
      <c r="H27" s="546">
        <f t="shared" si="2"/>
        <v>161.69999999999999</v>
      </c>
      <c r="I27" s="179"/>
      <c r="J27" s="546">
        <f t="shared" si="3"/>
        <v>161.69999999999999</v>
      </c>
      <c r="K27" s="546">
        <f t="shared" si="4"/>
        <v>0</v>
      </c>
      <c r="L27" s="548">
        <f t="shared" si="0"/>
        <v>2848.5</v>
      </c>
      <c r="M27" s="1048"/>
      <c r="N27" s="1049"/>
      <c r="O27" s="1050"/>
    </row>
    <row r="28" spans="1:15" x14ac:dyDescent="0.2">
      <c r="A28" s="543">
        <v>17</v>
      </c>
      <c r="B28" s="549">
        <v>12</v>
      </c>
      <c r="C28" s="545">
        <v>0</v>
      </c>
      <c r="D28" s="545">
        <v>0.8</v>
      </c>
      <c r="E28" s="546">
        <f t="shared" si="1"/>
        <v>12.8</v>
      </c>
      <c r="F28" s="546">
        <v>9.3000000000000007</v>
      </c>
      <c r="G28" s="547">
        <v>12.25</v>
      </c>
      <c r="H28" s="546">
        <f t="shared" si="2"/>
        <v>156.80000000000001</v>
      </c>
      <c r="I28" s="179"/>
      <c r="J28" s="546">
        <f t="shared" si="3"/>
        <v>156.80000000000001</v>
      </c>
      <c r="K28" s="546">
        <f t="shared" si="4"/>
        <v>0</v>
      </c>
      <c r="L28" s="548">
        <f t="shared" si="0"/>
        <v>3005.3</v>
      </c>
      <c r="M28" s="1048"/>
      <c r="N28" s="1049"/>
      <c r="O28" s="1050"/>
    </row>
    <row r="29" spans="1:15" x14ac:dyDescent="0.2">
      <c r="A29" s="543">
        <v>18</v>
      </c>
      <c r="B29" s="549">
        <v>12</v>
      </c>
      <c r="C29" s="545">
        <v>0</v>
      </c>
      <c r="D29" s="545">
        <v>0.8</v>
      </c>
      <c r="E29" s="546">
        <f t="shared" si="1"/>
        <v>12.8</v>
      </c>
      <c r="F29" s="546">
        <v>9.3000000000000007</v>
      </c>
      <c r="G29" s="547">
        <v>12.25</v>
      </c>
      <c r="H29" s="546">
        <f t="shared" si="2"/>
        <v>156.80000000000001</v>
      </c>
      <c r="I29" s="179"/>
      <c r="J29" s="546">
        <f t="shared" ref="J29:J42" si="5">IF(H29-I29&gt;0,H29-I29,0)</f>
        <v>156.80000000000001</v>
      </c>
      <c r="K29" s="546">
        <f t="shared" ref="K29:K42" si="6">IF(H29-I29&lt;0,H29-I29,0)</f>
        <v>0</v>
      </c>
      <c r="L29" s="548">
        <f t="shared" si="0"/>
        <v>3162.1000000000004</v>
      </c>
      <c r="M29" s="1048"/>
      <c r="N29" s="1049"/>
      <c r="O29" s="1050"/>
    </row>
    <row r="30" spans="1:15" x14ac:dyDescent="0.2">
      <c r="A30" s="543">
        <v>19</v>
      </c>
      <c r="B30" s="549">
        <v>12</v>
      </c>
      <c r="C30" s="545">
        <v>0</v>
      </c>
      <c r="D30" s="545">
        <v>0.8</v>
      </c>
      <c r="E30" s="546">
        <f t="shared" si="1"/>
        <v>12.8</v>
      </c>
      <c r="F30" s="546">
        <v>9.3000000000000007</v>
      </c>
      <c r="G30" s="547">
        <v>12.25</v>
      </c>
      <c r="H30" s="546">
        <f t="shared" si="2"/>
        <v>156.80000000000001</v>
      </c>
      <c r="I30" s="179"/>
      <c r="J30" s="546">
        <f t="shared" si="5"/>
        <v>156.80000000000001</v>
      </c>
      <c r="K30" s="546">
        <f t="shared" si="6"/>
        <v>0</v>
      </c>
      <c r="L30" s="548">
        <f t="shared" si="0"/>
        <v>3318.9000000000005</v>
      </c>
      <c r="M30" s="1048"/>
      <c r="N30" s="1049"/>
      <c r="O30" s="1050"/>
    </row>
    <row r="31" spans="1:15" x14ac:dyDescent="0.2">
      <c r="A31" s="543">
        <v>20</v>
      </c>
      <c r="B31" s="549">
        <v>12</v>
      </c>
      <c r="C31" s="545">
        <v>0</v>
      </c>
      <c r="D31" s="545">
        <v>0.8</v>
      </c>
      <c r="E31" s="546">
        <f t="shared" si="1"/>
        <v>12.8</v>
      </c>
      <c r="F31" s="546">
        <v>9.3000000000000007</v>
      </c>
      <c r="G31" s="547">
        <v>12.25</v>
      </c>
      <c r="H31" s="546">
        <f t="shared" si="2"/>
        <v>156.80000000000001</v>
      </c>
      <c r="I31" s="179"/>
      <c r="J31" s="546">
        <f t="shared" si="5"/>
        <v>156.80000000000001</v>
      </c>
      <c r="K31" s="546">
        <f t="shared" si="6"/>
        <v>0</v>
      </c>
      <c r="L31" s="548">
        <f t="shared" si="0"/>
        <v>3475.7000000000007</v>
      </c>
      <c r="M31" s="1048"/>
      <c r="N31" s="1049"/>
      <c r="O31" s="1050"/>
    </row>
    <row r="32" spans="1:15" x14ac:dyDescent="0.2">
      <c r="A32" s="543">
        <v>21</v>
      </c>
      <c r="B32" s="549">
        <v>12</v>
      </c>
      <c r="C32" s="545">
        <v>0</v>
      </c>
      <c r="D32" s="545">
        <v>0</v>
      </c>
      <c r="E32" s="546">
        <f t="shared" si="1"/>
        <v>12</v>
      </c>
      <c r="F32" s="546">
        <v>0</v>
      </c>
      <c r="G32" s="547">
        <v>12.25</v>
      </c>
      <c r="H32" s="546">
        <f t="shared" si="2"/>
        <v>147</v>
      </c>
      <c r="I32" s="179"/>
      <c r="J32" s="546">
        <f t="shared" si="5"/>
        <v>147</v>
      </c>
      <c r="K32" s="546">
        <f t="shared" si="6"/>
        <v>0</v>
      </c>
      <c r="L32" s="548">
        <f t="shared" si="0"/>
        <v>3622.7000000000007</v>
      </c>
      <c r="M32" s="1048"/>
      <c r="N32" s="1049"/>
      <c r="O32" s="1050"/>
    </row>
    <row r="33" spans="1:15" x14ac:dyDescent="0.2">
      <c r="A33" s="543">
        <v>22</v>
      </c>
      <c r="B33" s="549">
        <v>12</v>
      </c>
      <c r="C33" s="545">
        <v>0</v>
      </c>
      <c r="D33" s="545">
        <v>0</v>
      </c>
      <c r="E33" s="546">
        <f t="shared" si="1"/>
        <v>12</v>
      </c>
      <c r="F33" s="546">
        <v>0</v>
      </c>
      <c r="G33" s="547">
        <v>12.25</v>
      </c>
      <c r="H33" s="546">
        <f t="shared" si="2"/>
        <v>147</v>
      </c>
      <c r="I33" s="179"/>
      <c r="J33" s="546">
        <f t="shared" si="5"/>
        <v>147</v>
      </c>
      <c r="K33" s="546">
        <f t="shared" si="6"/>
        <v>0</v>
      </c>
      <c r="L33" s="548">
        <f t="shared" si="0"/>
        <v>3769.7000000000007</v>
      </c>
      <c r="M33" s="1048"/>
      <c r="N33" s="1049"/>
      <c r="O33" s="1050"/>
    </row>
    <row r="34" spans="1:15" x14ac:dyDescent="0.2">
      <c r="A34" s="543">
        <v>23</v>
      </c>
      <c r="B34" s="549">
        <v>12</v>
      </c>
      <c r="C34" s="545">
        <v>0</v>
      </c>
      <c r="D34" s="545">
        <v>0</v>
      </c>
      <c r="E34" s="546">
        <f t="shared" si="1"/>
        <v>12</v>
      </c>
      <c r="F34" s="546">
        <v>0</v>
      </c>
      <c r="G34" s="547">
        <v>12.25</v>
      </c>
      <c r="H34" s="546">
        <f t="shared" si="2"/>
        <v>147</v>
      </c>
      <c r="I34" s="179"/>
      <c r="J34" s="546">
        <f t="shared" si="5"/>
        <v>147</v>
      </c>
      <c r="K34" s="546">
        <f t="shared" si="6"/>
        <v>0</v>
      </c>
      <c r="L34" s="548">
        <f t="shared" si="0"/>
        <v>3916.7000000000007</v>
      </c>
      <c r="M34" s="1048"/>
      <c r="N34" s="1049"/>
      <c r="O34" s="1050"/>
    </row>
    <row r="35" spans="1:15" x14ac:dyDescent="0.2">
      <c r="A35" s="543">
        <v>24</v>
      </c>
      <c r="B35" s="549">
        <v>12</v>
      </c>
      <c r="C35" s="545">
        <v>0</v>
      </c>
      <c r="D35" s="545">
        <v>0.8</v>
      </c>
      <c r="E35" s="546">
        <f t="shared" si="1"/>
        <v>12.8</v>
      </c>
      <c r="F35" s="546">
        <v>9.3000000000000007</v>
      </c>
      <c r="G35" s="547">
        <v>12.25</v>
      </c>
      <c r="H35" s="546">
        <f t="shared" si="2"/>
        <v>156.80000000000001</v>
      </c>
      <c r="I35" s="179"/>
      <c r="J35" s="546">
        <f t="shared" si="5"/>
        <v>156.80000000000001</v>
      </c>
      <c r="K35" s="546">
        <f t="shared" si="6"/>
        <v>0</v>
      </c>
      <c r="L35" s="548">
        <f t="shared" si="0"/>
        <v>4073.5000000000009</v>
      </c>
      <c r="M35" s="1048"/>
      <c r="N35" s="1049"/>
      <c r="O35" s="1050"/>
    </row>
    <row r="36" spans="1:15" x14ac:dyDescent="0.2">
      <c r="A36" s="543">
        <v>25</v>
      </c>
      <c r="B36" s="549">
        <v>12</v>
      </c>
      <c r="C36" s="545">
        <v>0</v>
      </c>
      <c r="D36" s="545">
        <v>0.8</v>
      </c>
      <c r="E36" s="546">
        <f t="shared" si="1"/>
        <v>12.8</v>
      </c>
      <c r="F36" s="546">
        <v>9.3000000000000007</v>
      </c>
      <c r="G36" s="547">
        <v>12.25</v>
      </c>
      <c r="H36" s="546">
        <f t="shared" si="2"/>
        <v>156.80000000000001</v>
      </c>
      <c r="I36" s="179"/>
      <c r="J36" s="546">
        <f t="shared" si="5"/>
        <v>156.80000000000001</v>
      </c>
      <c r="K36" s="546">
        <f t="shared" si="6"/>
        <v>0</v>
      </c>
      <c r="L36" s="548">
        <f t="shared" si="0"/>
        <v>4230.3000000000011</v>
      </c>
      <c r="M36" s="1048"/>
      <c r="N36" s="1049"/>
      <c r="O36" s="1050"/>
    </row>
    <row r="37" spans="1:15" x14ac:dyDescent="0.2">
      <c r="A37" s="543">
        <v>26</v>
      </c>
      <c r="B37" s="549">
        <v>12</v>
      </c>
      <c r="C37" s="545">
        <v>0</v>
      </c>
      <c r="D37" s="545">
        <v>0.8</v>
      </c>
      <c r="E37" s="546">
        <f t="shared" si="1"/>
        <v>12.8</v>
      </c>
      <c r="F37" s="546">
        <v>9.3000000000000007</v>
      </c>
      <c r="G37" s="547">
        <v>12.25</v>
      </c>
      <c r="H37" s="546">
        <f t="shared" si="2"/>
        <v>156.80000000000001</v>
      </c>
      <c r="I37" s="179"/>
      <c r="J37" s="546">
        <f t="shared" si="5"/>
        <v>156.80000000000001</v>
      </c>
      <c r="K37" s="546">
        <f t="shared" si="6"/>
        <v>0</v>
      </c>
      <c r="L37" s="548">
        <f t="shared" si="0"/>
        <v>4387.1000000000013</v>
      </c>
      <c r="M37" s="1048"/>
      <c r="N37" s="1049"/>
      <c r="O37" s="1050"/>
    </row>
    <row r="38" spans="1:15" x14ac:dyDescent="0.2">
      <c r="A38" s="543">
        <v>27</v>
      </c>
      <c r="B38" s="549">
        <v>12</v>
      </c>
      <c r="C38" s="545">
        <v>0</v>
      </c>
      <c r="D38" s="545">
        <v>0.8</v>
      </c>
      <c r="E38" s="546">
        <f t="shared" si="1"/>
        <v>12.8</v>
      </c>
      <c r="F38" s="546">
        <v>9.3000000000000007</v>
      </c>
      <c r="G38" s="547">
        <v>12.25</v>
      </c>
      <c r="H38" s="546">
        <f t="shared" si="2"/>
        <v>156.80000000000001</v>
      </c>
      <c r="I38" s="179"/>
      <c r="J38" s="546">
        <f t="shared" si="5"/>
        <v>156.80000000000001</v>
      </c>
      <c r="K38" s="546">
        <f t="shared" si="6"/>
        <v>0</v>
      </c>
      <c r="L38" s="548">
        <f t="shared" si="0"/>
        <v>4543.9000000000015</v>
      </c>
      <c r="M38" s="1048"/>
      <c r="N38" s="1049"/>
      <c r="O38" s="1050"/>
    </row>
    <row r="39" spans="1:15" x14ac:dyDescent="0.2">
      <c r="A39" s="543">
        <v>28</v>
      </c>
      <c r="B39" s="549">
        <v>12</v>
      </c>
      <c r="C39" s="545">
        <v>0</v>
      </c>
      <c r="D39" s="545">
        <v>0</v>
      </c>
      <c r="E39" s="546">
        <f t="shared" si="1"/>
        <v>12</v>
      </c>
      <c r="F39" s="546">
        <v>0</v>
      </c>
      <c r="G39" s="547">
        <v>12.25</v>
      </c>
      <c r="H39" s="546">
        <f t="shared" si="2"/>
        <v>147</v>
      </c>
      <c r="I39" s="179"/>
      <c r="J39" s="546">
        <f t="shared" si="5"/>
        <v>147</v>
      </c>
      <c r="K39" s="546">
        <f t="shared" si="6"/>
        <v>0</v>
      </c>
      <c r="L39" s="548">
        <f t="shared" si="0"/>
        <v>4690.9000000000015</v>
      </c>
      <c r="M39" s="1048"/>
      <c r="N39" s="1049"/>
      <c r="O39" s="1050"/>
    </row>
    <row r="40" spans="1:15" x14ac:dyDescent="0.2">
      <c r="A40" s="543">
        <v>29</v>
      </c>
      <c r="B40" s="549">
        <v>12</v>
      </c>
      <c r="C40" s="545">
        <v>0</v>
      </c>
      <c r="D40" s="545">
        <v>0</v>
      </c>
      <c r="E40" s="546">
        <f t="shared" si="1"/>
        <v>12</v>
      </c>
      <c r="F40" s="546">
        <v>0</v>
      </c>
      <c r="G40" s="547">
        <v>12.25</v>
      </c>
      <c r="H40" s="546">
        <f t="shared" si="2"/>
        <v>147</v>
      </c>
      <c r="I40" s="179"/>
      <c r="J40" s="546">
        <f t="shared" si="5"/>
        <v>147</v>
      </c>
      <c r="K40" s="546">
        <f t="shared" si="6"/>
        <v>0</v>
      </c>
      <c r="L40" s="548">
        <f t="shared" si="0"/>
        <v>4837.9000000000015</v>
      </c>
      <c r="M40" s="1048"/>
      <c r="N40" s="1049"/>
      <c r="O40" s="1050"/>
    </row>
    <row r="41" spans="1:15" x14ac:dyDescent="0.2">
      <c r="A41" s="543">
        <v>30</v>
      </c>
      <c r="B41" s="549">
        <v>12</v>
      </c>
      <c r="C41" s="545">
        <v>0</v>
      </c>
      <c r="D41" s="545">
        <v>0</v>
      </c>
      <c r="E41" s="546">
        <f t="shared" si="1"/>
        <v>12</v>
      </c>
      <c r="F41" s="546">
        <v>0</v>
      </c>
      <c r="G41" s="547">
        <v>12.25</v>
      </c>
      <c r="H41" s="546">
        <f t="shared" si="2"/>
        <v>147</v>
      </c>
      <c r="I41" s="179"/>
      <c r="J41" s="546">
        <f t="shared" si="5"/>
        <v>147</v>
      </c>
      <c r="K41" s="546">
        <f t="shared" si="6"/>
        <v>0</v>
      </c>
      <c r="L41" s="548">
        <f t="shared" si="0"/>
        <v>4984.9000000000015</v>
      </c>
      <c r="M41" s="1048"/>
      <c r="N41" s="1049"/>
      <c r="O41" s="1050"/>
    </row>
    <row r="42" spans="1:15" ht="13.5" thickBot="1" x14ac:dyDescent="0.25">
      <c r="A42" s="550">
        <v>31</v>
      </c>
      <c r="B42" s="551">
        <v>12</v>
      </c>
      <c r="C42" s="552">
        <v>0</v>
      </c>
      <c r="D42" s="552">
        <v>0</v>
      </c>
      <c r="E42" s="553">
        <f t="shared" si="1"/>
        <v>12</v>
      </c>
      <c r="F42" s="554">
        <v>0</v>
      </c>
      <c r="G42" s="555">
        <v>12.25</v>
      </c>
      <c r="H42" s="546">
        <f t="shared" si="2"/>
        <v>147</v>
      </c>
      <c r="I42" s="180"/>
      <c r="J42" s="554">
        <f t="shared" si="5"/>
        <v>147</v>
      </c>
      <c r="K42" s="554">
        <f t="shared" si="6"/>
        <v>0</v>
      </c>
      <c r="L42" s="556">
        <f t="shared" si="0"/>
        <v>5131.9000000000015</v>
      </c>
      <c r="M42" s="1051"/>
      <c r="N42" s="1052"/>
      <c r="O42" s="1053"/>
    </row>
    <row r="43" spans="1:15" ht="27.75" thickBot="1" x14ac:dyDescent="0.25">
      <c r="A43" s="557" t="s">
        <v>43</v>
      </c>
      <c r="B43" s="558">
        <f>SUM(B12:B42)</f>
        <v>372</v>
      </c>
      <c r="C43" s="558">
        <f>SUM(C12:C42)</f>
        <v>0</v>
      </c>
      <c r="D43" s="558">
        <f t="shared" ref="D43:E43" si="7">SUM(D12:D42)</f>
        <v>20.400000000000006</v>
      </c>
      <c r="E43" s="558">
        <f t="shared" si="7"/>
        <v>392.40000000000003</v>
      </c>
      <c r="F43" s="558">
        <f>ROUND(SUM(F12:F42),2)</f>
        <v>241.2</v>
      </c>
      <c r="G43" s="559"/>
      <c r="H43" s="558">
        <f>ROUND(SUM(H12:H42),2)</f>
        <v>4806.8999999999996</v>
      </c>
      <c r="I43" s="558">
        <f>ROUND(SUM(I12:I42),2)</f>
        <v>0</v>
      </c>
      <c r="J43" s="559"/>
      <c r="K43" s="560"/>
      <c r="L43" s="561">
        <f>ROUND(L11+H43-I43,2)</f>
        <v>5131.8999999999996</v>
      </c>
      <c r="M43" s="1054"/>
      <c r="N43" s="1055"/>
      <c r="O43" s="1056"/>
    </row>
  </sheetData>
  <sheetProtection algorithmName="SHA-512" hashValue="N0CfTkQ/lleCIMUi5bMgkvPCl/lLAvGfnyT8LPwC2cPBF+IIOUWqD6xQ3lP/Ow68G8TYZ6DbTP4HCTgg991rsg==" saltValue="hgoluLM2mtcfZgbDFuYk7w=="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966"/>
      <c r="AA2" s="863"/>
      <c r="AB2" s="566"/>
      <c r="AE2" s="567" t="s">
        <v>73</v>
      </c>
      <c r="AF2" s="567"/>
      <c r="AG2" s="567"/>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c r="BU2" s="977" t="s">
        <v>237</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554</v>
      </c>
      <c r="B4" s="953"/>
      <c r="C4" s="1080"/>
      <c r="D4" s="572"/>
      <c r="E4" s="573"/>
      <c r="F4" s="573"/>
      <c r="G4" s="573"/>
      <c r="H4" s="573"/>
      <c r="I4" s="573"/>
      <c r="J4" s="574"/>
      <c r="K4" s="575" t="s">
        <v>74</v>
      </c>
      <c r="L4" s="571"/>
      <c r="M4" s="1063" t="s">
        <v>554</v>
      </c>
      <c r="N4" s="953"/>
      <c r="O4" s="1080"/>
      <c r="P4" s="572"/>
      <c r="Q4" s="573"/>
      <c r="R4" s="573"/>
      <c r="S4" s="573"/>
      <c r="T4" s="573"/>
      <c r="U4" s="573"/>
      <c r="V4" s="574"/>
      <c r="W4" s="575" t="s">
        <v>74</v>
      </c>
      <c r="X4" s="571"/>
      <c r="Y4" s="1063" t="s">
        <v>554</v>
      </c>
      <c r="Z4" s="953"/>
      <c r="AA4" s="1080"/>
      <c r="AB4" s="572"/>
      <c r="AC4" s="573"/>
      <c r="AD4" s="573"/>
      <c r="AE4" s="573"/>
      <c r="AF4" s="573"/>
      <c r="AG4" s="573"/>
      <c r="AH4" s="574"/>
      <c r="AI4" s="575" t="s">
        <v>74</v>
      </c>
      <c r="AJ4" s="571"/>
      <c r="AK4" s="1063" t="s">
        <v>554</v>
      </c>
      <c r="AL4" s="953"/>
      <c r="AM4" s="1080"/>
      <c r="AN4" s="572"/>
      <c r="AO4" s="573"/>
      <c r="AP4" s="573"/>
      <c r="AQ4" s="573"/>
      <c r="AR4" s="573"/>
      <c r="AS4" s="573"/>
      <c r="AT4" s="574"/>
      <c r="AU4" s="575" t="s">
        <v>74</v>
      </c>
      <c r="AV4" s="571"/>
      <c r="AW4" s="1063" t="s">
        <v>554</v>
      </c>
      <c r="AX4" s="953"/>
      <c r="AY4" s="1080"/>
      <c r="AZ4" s="572"/>
      <c r="BA4" s="573"/>
      <c r="BB4" s="573"/>
      <c r="BC4" s="573"/>
      <c r="BD4" s="573"/>
      <c r="BE4" s="573"/>
      <c r="BF4" s="574"/>
      <c r="BG4" s="575" t="s">
        <v>74</v>
      </c>
      <c r="BH4" s="571"/>
      <c r="BI4" s="1063" t="s">
        <v>554</v>
      </c>
      <c r="BJ4" s="953"/>
      <c r="BK4" s="1080"/>
      <c r="BL4" s="572"/>
      <c r="BM4" s="573"/>
      <c r="BN4" s="573"/>
      <c r="BO4" s="573"/>
      <c r="BP4" s="573"/>
      <c r="BQ4" s="573"/>
      <c r="BR4" s="574"/>
      <c r="BS4" s="575" t="s">
        <v>74</v>
      </c>
      <c r="BT4" s="571"/>
      <c r="BU4" s="1063" t="s">
        <v>554</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Pacific</v>
      </c>
      <c r="B6" s="1098"/>
      <c r="C6" s="1098"/>
      <c r="D6" s="1098"/>
      <c r="E6" s="1098"/>
      <c r="F6" s="1099"/>
      <c r="G6" s="1094">
        <v>43952</v>
      </c>
      <c r="H6" s="1082"/>
      <c r="I6" s="1082"/>
      <c r="J6" s="1083"/>
      <c r="K6" s="569"/>
      <c r="L6" s="578"/>
      <c r="M6" s="1097" t="str">
        <f>A6</f>
        <v>USCGC Pacific</v>
      </c>
      <c r="N6" s="1098"/>
      <c r="O6" s="1098"/>
      <c r="P6" s="1098"/>
      <c r="Q6" s="1098"/>
      <c r="R6" s="1099"/>
      <c r="S6" s="1094"/>
      <c r="T6" s="1082"/>
      <c r="U6" s="1082"/>
      <c r="V6" s="1083"/>
      <c r="W6" s="569"/>
      <c r="X6" s="578"/>
      <c r="Y6" s="1102"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c r="BU6" s="1097" t="str">
        <f>A6</f>
        <v>USCGC Pacific</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290</v>
      </c>
      <c r="B10" s="1089"/>
      <c r="C10" s="1089"/>
      <c r="D10" s="1089"/>
      <c r="E10" s="1089"/>
      <c r="F10" s="1090"/>
      <c r="G10" s="1088"/>
      <c r="H10" s="1089"/>
      <c r="I10" s="1089"/>
      <c r="J10" s="1090"/>
      <c r="K10" s="573"/>
      <c r="L10" s="574"/>
      <c r="M10" s="1088" t="s">
        <v>290</v>
      </c>
      <c r="N10" s="1089"/>
      <c r="O10" s="1089"/>
      <c r="P10" s="1089"/>
      <c r="Q10" s="1089"/>
      <c r="R10" s="1090"/>
      <c r="S10" s="1088"/>
      <c r="T10" s="1089"/>
      <c r="U10" s="1089"/>
      <c r="V10" s="1090"/>
      <c r="W10" s="573"/>
      <c r="X10" s="574"/>
      <c r="Y10" s="1101" t="s">
        <v>290</v>
      </c>
      <c r="Z10" s="1089"/>
      <c r="AA10" s="1089"/>
      <c r="AB10" s="1089"/>
      <c r="AC10" s="1089"/>
      <c r="AD10" s="1090"/>
      <c r="AE10" s="1088"/>
      <c r="AF10" s="1089"/>
      <c r="AG10" s="1089"/>
      <c r="AH10" s="1090"/>
      <c r="AI10" s="573"/>
      <c r="AJ10" s="574"/>
      <c r="AK10" s="1088" t="s">
        <v>290</v>
      </c>
      <c r="AL10" s="1089"/>
      <c r="AM10" s="1089"/>
      <c r="AN10" s="1089"/>
      <c r="AO10" s="1089"/>
      <c r="AP10" s="1090"/>
      <c r="AQ10" s="1088"/>
      <c r="AR10" s="1089"/>
      <c r="AS10" s="1089"/>
      <c r="AT10" s="1090"/>
      <c r="AU10" s="573"/>
      <c r="AV10" s="574"/>
      <c r="AW10" s="1088" t="s">
        <v>290</v>
      </c>
      <c r="AX10" s="1089"/>
      <c r="AY10" s="1089"/>
      <c r="AZ10" s="1089"/>
      <c r="BA10" s="1089"/>
      <c r="BB10" s="1090"/>
      <c r="BC10" s="1088"/>
      <c r="BD10" s="1089"/>
      <c r="BE10" s="1089"/>
      <c r="BF10" s="1090"/>
      <c r="BG10" s="573"/>
      <c r="BH10" s="574"/>
      <c r="BI10" s="1088" t="s">
        <v>290</v>
      </c>
      <c r="BJ10" s="1089"/>
      <c r="BK10" s="1089"/>
      <c r="BL10" s="1089"/>
      <c r="BM10" s="1089"/>
      <c r="BN10" s="1090"/>
      <c r="BO10" s="1088"/>
      <c r="BP10" s="1089"/>
      <c r="BQ10" s="1089"/>
      <c r="BR10" s="1090"/>
      <c r="BS10" s="573"/>
      <c r="BT10" s="574"/>
      <c r="BU10" s="1088" t="s">
        <v>290</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240</v>
      </c>
      <c r="G36" s="608">
        <f>G6</f>
        <v>43952</v>
      </c>
      <c r="H36" s="569"/>
      <c r="I36" s="9"/>
      <c r="J36" s="569"/>
      <c r="K36" s="753" t="s">
        <v>90</v>
      </c>
      <c r="L36" s="568"/>
      <c r="M36" s="576"/>
      <c r="N36" s="568"/>
      <c r="O36" s="595"/>
      <c r="P36" s="596"/>
      <c r="Q36" s="595"/>
      <c r="R36" s="757" t="s">
        <v>240</v>
      </c>
      <c r="S36" s="608">
        <f>S6</f>
        <v>0</v>
      </c>
      <c r="T36" s="569"/>
      <c r="U36" s="9"/>
      <c r="V36" s="569"/>
      <c r="W36" s="753" t="s">
        <v>90</v>
      </c>
      <c r="X36" s="568"/>
      <c r="Y36" s="576"/>
      <c r="Z36" s="568"/>
      <c r="AA36" s="595"/>
      <c r="AB36" s="596"/>
      <c r="AC36" s="595"/>
      <c r="AD36" s="600" t="s">
        <v>240</v>
      </c>
      <c r="AE36" s="608">
        <f>AE6</f>
        <v>0</v>
      </c>
      <c r="AF36" s="569"/>
      <c r="AG36" s="9"/>
      <c r="AI36" s="601" t="s">
        <v>90</v>
      </c>
      <c r="AJ36" s="568"/>
      <c r="AK36" s="576"/>
      <c r="AL36" s="568"/>
      <c r="AM36" s="595"/>
      <c r="AN36" s="596"/>
      <c r="AO36" s="595"/>
      <c r="AP36" s="757" t="s">
        <v>240</v>
      </c>
      <c r="AQ36" s="608">
        <f>AQ6</f>
        <v>41609</v>
      </c>
      <c r="AR36" s="569"/>
      <c r="AS36" s="9"/>
      <c r="AT36" s="569"/>
      <c r="AU36" s="753" t="s">
        <v>90</v>
      </c>
      <c r="AV36" s="568"/>
      <c r="AW36" s="576"/>
      <c r="AX36" s="568"/>
      <c r="AY36" s="595"/>
      <c r="AZ36" s="596"/>
      <c r="BA36" s="595"/>
      <c r="BB36" s="757" t="s">
        <v>240</v>
      </c>
      <c r="BC36" s="608">
        <f>BC6</f>
        <v>41609</v>
      </c>
      <c r="BD36" s="569"/>
      <c r="BE36" s="9"/>
      <c r="BF36" s="569"/>
      <c r="BG36" s="753" t="s">
        <v>90</v>
      </c>
      <c r="BH36" s="568"/>
      <c r="BI36" s="576"/>
      <c r="BJ36" s="568"/>
      <c r="BK36" s="595"/>
      <c r="BL36" s="596"/>
      <c r="BM36" s="595"/>
      <c r="BN36" s="757" t="s">
        <v>240</v>
      </c>
      <c r="BO36" s="608">
        <f>BO6</f>
        <v>41609</v>
      </c>
      <c r="BP36" s="569"/>
      <c r="BQ36" s="9"/>
      <c r="BR36" s="569"/>
      <c r="BS36" s="753" t="s">
        <v>90</v>
      </c>
      <c r="BT36" s="568"/>
      <c r="BU36" s="576"/>
      <c r="BV36" s="568"/>
      <c r="BW36" s="595"/>
      <c r="BX36" s="596"/>
      <c r="BY36" s="595"/>
      <c r="BZ36" s="757" t="s">
        <v>240</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43969</v>
      </c>
      <c r="J39" s="569"/>
      <c r="M39" s="606" t="s">
        <v>93</v>
      </c>
      <c r="R39" s="569"/>
      <c r="S39" s="569" t="s">
        <v>94</v>
      </c>
      <c r="T39" s="569"/>
      <c r="U39" s="607">
        <f ca="1">TODAY()</f>
        <v>43969</v>
      </c>
      <c r="V39" s="569"/>
      <c r="Y39" s="606" t="s">
        <v>93</v>
      </c>
      <c r="AD39" s="569"/>
      <c r="AE39" s="569" t="s">
        <v>94</v>
      </c>
      <c r="AF39" s="569"/>
      <c r="AG39" s="607">
        <f ca="1">TODAY()</f>
        <v>43969</v>
      </c>
      <c r="AH39" s="569"/>
      <c r="AK39" s="606" t="s">
        <v>93</v>
      </c>
      <c r="AP39" s="569"/>
      <c r="AQ39" s="569" t="s">
        <v>94</v>
      </c>
      <c r="AR39" s="569"/>
      <c r="AS39" s="607">
        <f ca="1">TODAY()</f>
        <v>43969</v>
      </c>
      <c r="AT39" s="569"/>
      <c r="AW39" s="606" t="s">
        <v>93</v>
      </c>
      <c r="BB39" s="569"/>
      <c r="BC39" s="569" t="s">
        <v>94</v>
      </c>
      <c r="BD39" s="569"/>
      <c r="BE39" s="607">
        <f ca="1">TODAY()</f>
        <v>43969</v>
      </c>
      <c r="BF39" s="569"/>
      <c r="BI39" s="606" t="s">
        <v>93</v>
      </c>
      <c r="BN39" s="569"/>
      <c r="BO39" s="569" t="s">
        <v>94</v>
      </c>
      <c r="BP39" s="569"/>
      <c r="BQ39" s="607">
        <f ca="1">TODAY()</f>
        <v>43969</v>
      </c>
      <c r="BR39" s="569"/>
      <c r="BU39" s="606" t="s">
        <v>93</v>
      </c>
      <c r="BZ39" s="569"/>
      <c r="CA39" s="569" t="s">
        <v>94</v>
      </c>
      <c r="CB39" s="569"/>
      <c r="CC39" s="607">
        <f ca="1">TODAY()</f>
        <v>43969</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c r="BU41" s="977" t="s">
        <v>237</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554</v>
      </c>
      <c r="B43" s="953"/>
      <c r="C43" s="1080"/>
      <c r="D43" s="572"/>
      <c r="E43" s="573"/>
      <c r="F43" s="573"/>
      <c r="G43" s="573"/>
      <c r="H43" s="573"/>
      <c r="I43" s="573"/>
      <c r="J43" s="574"/>
      <c r="K43" s="575" t="s">
        <v>74</v>
      </c>
      <c r="L43" s="571"/>
      <c r="M43" s="1063" t="s">
        <v>554</v>
      </c>
      <c r="N43" s="953"/>
      <c r="O43" s="1080"/>
      <c r="P43" s="572"/>
      <c r="Q43" s="573"/>
      <c r="R43" s="573"/>
      <c r="S43" s="573"/>
      <c r="T43" s="573"/>
      <c r="U43" s="573"/>
      <c r="V43" s="574"/>
      <c r="W43" s="575" t="s">
        <v>74</v>
      </c>
      <c r="X43" s="571"/>
      <c r="Y43" s="1063" t="s">
        <v>554</v>
      </c>
      <c r="Z43" s="953"/>
      <c r="AA43" s="1080"/>
      <c r="AB43" s="572"/>
      <c r="AC43" s="573"/>
      <c r="AD43" s="573"/>
      <c r="AE43" s="573"/>
      <c r="AF43" s="573"/>
      <c r="AG43" s="573"/>
      <c r="AH43" s="574"/>
      <c r="AI43" s="575" t="s">
        <v>74</v>
      </c>
      <c r="AJ43" s="571"/>
      <c r="AK43" s="1063" t="s">
        <v>554</v>
      </c>
      <c r="AL43" s="953"/>
      <c r="AM43" s="1080"/>
      <c r="AN43" s="572"/>
      <c r="AO43" s="573"/>
      <c r="AP43" s="573"/>
      <c r="AQ43" s="573"/>
      <c r="AR43" s="573"/>
      <c r="AS43" s="573"/>
      <c r="AT43" s="574"/>
      <c r="AU43" s="575" t="s">
        <v>74</v>
      </c>
      <c r="AV43" s="571"/>
      <c r="AW43" s="1063" t="s">
        <v>554</v>
      </c>
      <c r="AX43" s="953"/>
      <c r="AY43" s="1080"/>
      <c r="AZ43" s="572"/>
      <c r="BA43" s="573"/>
      <c r="BB43" s="573"/>
      <c r="BC43" s="573"/>
      <c r="BD43" s="573"/>
      <c r="BE43" s="573"/>
      <c r="BF43" s="574"/>
      <c r="BG43" s="575" t="s">
        <v>74</v>
      </c>
      <c r="BH43" s="571"/>
      <c r="BI43" s="1063" t="s">
        <v>554</v>
      </c>
      <c r="BJ43" s="953"/>
      <c r="BK43" s="1080"/>
      <c r="BL43" s="572"/>
      <c r="BM43" s="573"/>
      <c r="BN43" s="573"/>
      <c r="BO43" s="573"/>
      <c r="BP43" s="573"/>
      <c r="BQ43" s="573"/>
      <c r="BR43" s="574"/>
      <c r="BS43" s="575" t="s">
        <v>74</v>
      </c>
      <c r="BT43" s="571"/>
      <c r="BU43" s="1063" t="s">
        <v>554</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Pacific</v>
      </c>
      <c r="B45" s="1082"/>
      <c r="C45" s="1082"/>
      <c r="D45" s="1082"/>
      <c r="E45" s="1082"/>
      <c r="F45" s="1083"/>
      <c r="G45" s="1084">
        <f>G6</f>
        <v>43952</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c r="BU45" s="1081" t="str">
        <f>BU6</f>
        <v>USCGC Pacific</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240</v>
      </c>
      <c r="G75" s="608">
        <f>G36</f>
        <v>43952</v>
      </c>
      <c r="H75" s="10"/>
      <c r="I75" s="11"/>
      <c r="J75" s="569"/>
      <c r="K75" s="753" t="s">
        <v>90</v>
      </c>
      <c r="L75" s="568"/>
      <c r="M75" s="576"/>
      <c r="N75" s="568"/>
      <c r="O75" s="595"/>
      <c r="P75" s="596"/>
      <c r="Q75" s="595"/>
      <c r="R75" s="758" t="s">
        <v>240</v>
      </c>
      <c r="S75" s="608">
        <f>S36</f>
        <v>0</v>
      </c>
      <c r="T75" s="10"/>
      <c r="U75" s="11"/>
      <c r="V75" s="569"/>
      <c r="W75" s="753" t="s">
        <v>90</v>
      </c>
      <c r="X75" s="568"/>
      <c r="Y75" s="576"/>
      <c r="Z75" s="568"/>
      <c r="AA75" s="595"/>
      <c r="AB75" s="596"/>
      <c r="AC75" s="595"/>
      <c r="AD75" s="758" t="s">
        <v>240</v>
      </c>
      <c r="AE75" s="608">
        <f>AE36</f>
        <v>0</v>
      </c>
      <c r="AF75" s="10"/>
      <c r="AG75" s="11"/>
      <c r="AH75" s="569"/>
      <c r="AI75" s="753" t="s">
        <v>90</v>
      </c>
      <c r="AJ75" s="568"/>
      <c r="AK75" s="576"/>
      <c r="AL75" s="568"/>
      <c r="AM75" s="595"/>
      <c r="AN75" s="596"/>
      <c r="AO75" s="595"/>
      <c r="AP75" s="758" t="s">
        <v>240</v>
      </c>
      <c r="AQ75" s="608">
        <f>AQ36</f>
        <v>41609</v>
      </c>
      <c r="AR75" s="10"/>
      <c r="AS75" s="11"/>
      <c r="AT75" s="569"/>
      <c r="AU75" s="753" t="s">
        <v>90</v>
      </c>
      <c r="AV75" s="568"/>
      <c r="AW75" s="576"/>
      <c r="AX75" s="568"/>
      <c r="AY75" s="595"/>
      <c r="AZ75" s="596"/>
      <c r="BA75" s="595"/>
      <c r="BB75" s="758" t="s">
        <v>240</v>
      </c>
      <c r="BC75" s="608">
        <f>BC36</f>
        <v>41609</v>
      </c>
      <c r="BD75" s="10"/>
      <c r="BE75" s="11"/>
      <c r="BF75" s="569"/>
      <c r="BG75" s="753" t="s">
        <v>90</v>
      </c>
      <c r="BH75" s="568"/>
      <c r="BI75" s="576"/>
      <c r="BJ75" s="568"/>
      <c r="BK75" s="595"/>
      <c r="BL75" s="596"/>
      <c r="BM75" s="595"/>
      <c r="BN75" s="758" t="s">
        <v>240</v>
      </c>
      <c r="BO75" s="608">
        <f>BO36</f>
        <v>41609</v>
      </c>
      <c r="BP75" s="10"/>
      <c r="BQ75" s="11"/>
      <c r="BR75" s="569"/>
      <c r="BS75" s="753" t="s">
        <v>90</v>
      </c>
      <c r="BT75" s="568"/>
      <c r="BU75" s="576"/>
      <c r="BV75" s="568"/>
      <c r="BW75" s="595"/>
      <c r="BX75" s="596"/>
      <c r="BY75" s="595"/>
      <c r="BZ75" s="758" t="s">
        <v>240</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43969</v>
      </c>
      <c r="J78" s="569"/>
      <c r="M78" s="606" t="s">
        <v>93</v>
      </c>
      <c r="R78" s="569"/>
      <c r="S78" s="569" t="s">
        <v>94</v>
      </c>
      <c r="T78" s="569"/>
      <c r="U78" s="607">
        <f ca="1">TODAY()</f>
        <v>43969</v>
      </c>
      <c r="V78" s="569"/>
      <c r="Y78" s="606" t="s">
        <v>93</v>
      </c>
      <c r="AD78" s="569"/>
      <c r="AE78" s="569" t="s">
        <v>94</v>
      </c>
      <c r="AF78" s="569"/>
      <c r="AG78" s="607">
        <f ca="1">TODAY()</f>
        <v>43969</v>
      </c>
      <c r="AH78" s="569"/>
      <c r="AK78" s="606" t="s">
        <v>93</v>
      </c>
      <c r="AP78" s="569"/>
      <c r="AQ78" s="569" t="s">
        <v>94</v>
      </c>
      <c r="AR78" s="569"/>
      <c r="AS78" s="607">
        <f ca="1">TODAY()</f>
        <v>43969</v>
      </c>
      <c r="AT78" s="569"/>
      <c r="AW78" s="606" t="s">
        <v>93</v>
      </c>
      <c r="BB78" s="569"/>
      <c r="BC78" s="569" t="s">
        <v>94</v>
      </c>
      <c r="BD78" s="569"/>
      <c r="BE78" s="607">
        <f ca="1">TODAY()</f>
        <v>43969</v>
      </c>
      <c r="BF78" s="569"/>
      <c r="BI78" s="606" t="s">
        <v>93</v>
      </c>
      <c r="BN78" s="569"/>
      <c r="BO78" s="569" t="s">
        <v>94</v>
      </c>
      <c r="BP78" s="569"/>
      <c r="BQ78" s="607">
        <f ca="1">TODAY()</f>
        <v>43969</v>
      </c>
      <c r="BR78" s="569"/>
      <c r="BU78" s="606" t="s">
        <v>93</v>
      </c>
      <c r="BZ78" s="569"/>
      <c r="CA78" s="569" t="s">
        <v>94</v>
      </c>
      <c r="CB78" s="569"/>
      <c r="CC78" s="607">
        <f ca="1">TODAY()</f>
        <v>43969</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c r="BU80" s="977" t="s">
        <v>237</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554</v>
      </c>
      <c r="B82" s="953"/>
      <c r="C82" s="1080"/>
      <c r="D82" s="572"/>
      <c r="E82" s="573"/>
      <c r="F82" s="573"/>
      <c r="G82" s="573"/>
      <c r="H82" s="573"/>
      <c r="I82" s="573"/>
      <c r="J82" s="574"/>
      <c r="K82" s="575" t="s">
        <v>74</v>
      </c>
      <c r="L82" s="571"/>
      <c r="M82" s="1063" t="s">
        <v>554</v>
      </c>
      <c r="N82" s="953"/>
      <c r="O82" s="1080"/>
      <c r="P82" s="572"/>
      <c r="Q82" s="573"/>
      <c r="R82" s="573"/>
      <c r="S82" s="573"/>
      <c r="T82" s="573"/>
      <c r="U82" s="573"/>
      <c r="V82" s="574"/>
      <c r="W82" s="575" t="s">
        <v>74</v>
      </c>
      <c r="X82" s="571"/>
      <c r="Y82" s="1063" t="s">
        <v>554</v>
      </c>
      <c r="Z82" s="953"/>
      <c r="AA82" s="1080"/>
      <c r="AB82" s="572"/>
      <c r="AC82" s="573"/>
      <c r="AD82" s="573"/>
      <c r="AE82" s="573"/>
      <c r="AF82" s="573"/>
      <c r="AG82" s="573"/>
      <c r="AH82" s="574"/>
      <c r="AI82" s="575" t="s">
        <v>74</v>
      </c>
      <c r="AJ82" s="571"/>
      <c r="AK82" s="1063" t="s">
        <v>554</v>
      </c>
      <c r="AL82" s="953"/>
      <c r="AM82" s="1080"/>
      <c r="AN82" s="572"/>
      <c r="AO82" s="573"/>
      <c r="AP82" s="573"/>
      <c r="AQ82" s="573"/>
      <c r="AR82" s="573"/>
      <c r="AS82" s="573"/>
      <c r="AT82" s="574"/>
      <c r="AU82" s="575" t="s">
        <v>74</v>
      </c>
      <c r="AV82" s="571"/>
      <c r="AW82" s="1063" t="s">
        <v>554</v>
      </c>
      <c r="AX82" s="953"/>
      <c r="AY82" s="1080"/>
      <c r="AZ82" s="572"/>
      <c r="BA82" s="573"/>
      <c r="BB82" s="573"/>
      <c r="BC82" s="573"/>
      <c r="BD82" s="573"/>
      <c r="BE82" s="573"/>
      <c r="BF82" s="574"/>
      <c r="BG82" s="575" t="s">
        <v>74</v>
      </c>
      <c r="BH82" s="571"/>
      <c r="BI82" s="1063" t="s">
        <v>554</v>
      </c>
      <c r="BJ82" s="953"/>
      <c r="BK82" s="1080"/>
      <c r="BL82" s="572"/>
      <c r="BM82" s="573"/>
      <c r="BN82" s="573"/>
      <c r="BO82" s="573"/>
      <c r="BP82" s="573"/>
      <c r="BQ82" s="573"/>
      <c r="BR82" s="574"/>
      <c r="BS82" s="575" t="s">
        <v>74</v>
      </c>
      <c r="BT82" s="571"/>
      <c r="BU82" s="1063" t="s">
        <v>554</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Pacific</v>
      </c>
      <c r="B84" s="1082"/>
      <c r="C84" s="1082"/>
      <c r="D84" s="1082"/>
      <c r="E84" s="1082"/>
      <c r="F84" s="1083"/>
      <c r="G84" s="1084">
        <f>G45</f>
        <v>43952</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c r="BU84" s="1081" t="str">
        <f>BU45</f>
        <v>USCGC Pacific</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240</v>
      </c>
      <c r="G114" s="608">
        <f>G75</f>
        <v>43952</v>
      </c>
      <c r="H114" s="10"/>
      <c r="I114" s="12"/>
      <c r="J114" s="569"/>
      <c r="K114" s="753" t="s">
        <v>90</v>
      </c>
      <c r="L114" s="568"/>
      <c r="M114" s="576"/>
      <c r="N114" s="568"/>
      <c r="O114" s="595"/>
      <c r="P114" s="596"/>
      <c r="Q114" s="595"/>
      <c r="R114" s="758" t="s">
        <v>240</v>
      </c>
      <c r="S114" s="608">
        <f>S75</f>
        <v>0</v>
      </c>
      <c r="T114" s="10"/>
      <c r="U114" s="12"/>
      <c r="V114" s="569"/>
      <c r="W114" s="753" t="s">
        <v>90</v>
      </c>
      <c r="X114" s="568"/>
      <c r="Y114" s="576"/>
      <c r="Z114" s="568"/>
      <c r="AA114" s="595"/>
      <c r="AB114" s="596"/>
      <c r="AC114" s="595"/>
      <c r="AD114" s="758" t="s">
        <v>240</v>
      </c>
      <c r="AE114" s="608">
        <f>AE75</f>
        <v>0</v>
      </c>
      <c r="AF114" s="10"/>
      <c r="AG114" s="12"/>
      <c r="AH114" s="569"/>
      <c r="AI114" s="753" t="s">
        <v>90</v>
      </c>
      <c r="AJ114" s="568"/>
      <c r="AK114" s="576"/>
      <c r="AL114" s="568"/>
      <c r="AM114" s="595"/>
      <c r="AN114" s="596"/>
      <c r="AO114" s="595"/>
      <c r="AP114" s="758" t="s">
        <v>240</v>
      </c>
      <c r="AQ114" s="608">
        <f>AQ75</f>
        <v>41609</v>
      </c>
      <c r="AR114" s="10"/>
      <c r="AS114" s="12"/>
      <c r="AT114" s="569"/>
      <c r="AU114" s="753" t="s">
        <v>90</v>
      </c>
      <c r="AV114" s="568"/>
      <c r="AW114" s="576"/>
      <c r="AX114" s="568"/>
      <c r="AY114" s="595"/>
      <c r="AZ114" s="596"/>
      <c r="BA114" s="595"/>
      <c r="BB114" s="758" t="s">
        <v>240</v>
      </c>
      <c r="BC114" s="608">
        <f>BC75</f>
        <v>41609</v>
      </c>
      <c r="BD114" s="10"/>
      <c r="BE114" s="12"/>
      <c r="BF114" s="569"/>
      <c r="BG114" s="753" t="s">
        <v>90</v>
      </c>
      <c r="BH114" s="568"/>
      <c r="BI114" s="576"/>
      <c r="BJ114" s="568"/>
      <c r="BK114" s="595"/>
      <c r="BL114" s="596"/>
      <c r="BM114" s="595"/>
      <c r="BN114" s="758" t="s">
        <v>240</v>
      </c>
      <c r="BO114" s="608">
        <f>BO75</f>
        <v>41609</v>
      </c>
      <c r="BP114" s="10"/>
      <c r="BQ114" s="12"/>
      <c r="BR114" s="569"/>
      <c r="BS114" s="753" t="s">
        <v>90</v>
      </c>
      <c r="BT114" s="568"/>
      <c r="BU114" s="576"/>
      <c r="BV114" s="568"/>
      <c r="BW114" s="595"/>
      <c r="BX114" s="596"/>
      <c r="BY114" s="595"/>
      <c r="BZ114" s="758" t="s">
        <v>240</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43969</v>
      </c>
      <c r="J117" s="569"/>
      <c r="M117" s="606" t="s">
        <v>93</v>
      </c>
      <c r="R117" s="569"/>
      <c r="S117" s="569" t="s">
        <v>94</v>
      </c>
      <c r="T117" s="569"/>
      <c r="U117" s="607">
        <f ca="1">TODAY()</f>
        <v>43969</v>
      </c>
      <c r="V117" s="569"/>
      <c r="Y117" s="606" t="s">
        <v>93</v>
      </c>
      <c r="AD117" s="569"/>
      <c r="AE117" s="569" t="s">
        <v>94</v>
      </c>
      <c r="AF117" s="569"/>
      <c r="AG117" s="607">
        <f ca="1">TODAY()</f>
        <v>43969</v>
      </c>
      <c r="AH117" s="569"/>
      <c r="AK117" s="606" t="s">
        <v>93</v>
      </c>
      <c r="AP117" s="569"/>
      <c r="AQ117" s="569" t="s">
        <v>94</v>
      </c>
      <c r="AR117" s="569"/>
      <c r="AS117" s="607">
        <f ca="1">TODAY()</f>
        <v>43969</v>
      </c>
      <c r="AT117" s="569"/>
      <c r="AW117" s="606" t="s">
        <v>93</v>
      </c>
      <c r="BB117" s="569"/>
      <c r="BC117" s="569" t="s">
        <v>94</v>
      </c>
      <c r="BD117" s="569"/>
      <c r="BE117" s="607">
        <f ca="1">TODAY()</f>
        <v>43969</v>
      </c>
      <c r="BF117" s="569"/>
      <c r="BI117" s="606" t="s">
        <v>93</v>
      </c>
      <c r="BN117" s="569"/>
      <c r="BO117" s="569" t="s">
        <v>94</v>
      </c>
      <c r="BP117" s="569"/>
      <c r="BQ117" s="607">
        <f ca="1">TODAY()</f>
        <v>43969</v>
      </c>
      <c r="BR117" s="569"/>
      <c r="BU117" s="606" t="s">
        <v>93</v>
      </c>
      <c r="BZ117" s="569"/>
      <c r="CA117" s="569" t="s">
        <v>94</v>
      </c>
      <c r="CB117" s="569"/>
      <c r="CC117" s="607">
        <f ca="1">TODAY()</f>
        <v>43969</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EqWhafhdi5eu2rRMwsbyqcaiSyjj3EnWEq3dx1VxtU2AoQqqWWKmsKih5WcizN62VkkH3FoipLuWmJyJEXEHYQ==" saltValue="kJ1dAc37X+BbX4gNvG7j6w=="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863"/>
      <c r="AA2" s="863"/>
      <c r="AB2" s="566"/>
      <c r="AC2" s="569"/>
      <c r="AD2" s="569"/>
      <c r="AE2" s="754" t="s">
        <v>73</v>
      </c>
      <c r="AF2" s="754"/>
      <c r="AG2" s="754"/>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554</v>
      </c>
      <c r="B4" s="953"/>
      <c r="C4" s="1080"/>
      <c r="D4" s="572"/>
      <c r="E4" s="573"/>
      <c r="F4" s="573"/>
      <c r="G4" s="573"/>
      <c r="H4" s="573"/>
      <c r="I4" s="573"/>
      <c r="J4" s="574"/>
      <c r="K4" s="575" t="s">
        <v>74</v>
      </c>
      <c r="L4" s="571"/>
      <c r="M4" s="1063" t="s">
        <v>554</v>
      </c>
      <c r="N4" s="953"/>
      <c r="O4" s="1080"/>
      <c r="P4" s="572"/>
      <c r="Q4" s="573"/>
      <c r="R4" s="573"/>
      <c r="S4" s="573"/>
      <c r="T4" s="573"/>
      <c r="U4" s="573"/>
      <c r="V4" s="574"/>
      <c r="W4" s="575" t="s">
        <v>74</v>
      </c>
      <c r="X4" s="571"/>
      <c r="Y4" s="1063" t="s">
        <v>554</v>
      </c>
      <c r="Z4" s="953"/>
      <c r="AA4" s="1080"/>
      <c r="AB4" s="572"/>
      <c r="AC4" s="573"/>
      <c r="AD4" s="573"/>
      <c r="AE4" s="573"/>
      <c r="AF4" s="573"/>
      <c r="AG4" s="573"/>
      <c r="AH4" s="574"/>
      <c r="AI4" s="575" t="s">
        <v>74</v>
      </c>
      <c r="AJ4" s="571"/>
      <c r="AK4" s="1063" t="s">
        <v>554</v>
      </c>
      <c r="AL4" s="953"/>
      <c r="AM4" s="1080"/>
      <c r="AN4" s="572"/>
      <c r="AO4" s="573"/>
      <c r="AP4" s="573"/>
      <c r="AQ4" s="573"/>
      <c r="AR4" s="573"/>
      <c r="AS4" s="573"/>
      <c r="AT4" s="574"/>
      <c r="AU4" s="575" t="s">
        <v>74</v>
      </c>
      <c r="AV4" s="571"/>
      <c r="AW4" s="1063" t="s">
        <v>554</v>
      </c>
      <c r="AX4" s="953"/>
      <c r="AY4" s="1080"/>
      <c r="AZ4" s="572"/>
      <c r="BA4" s="573"/>
      <c r="BB4" s="573"/>
      <c r="BC4" s="573"/>
      <c r="BD4" s="573"/>
      <c r="BE4" s="573"/>
      <c r="BF4" s="574"/>
      <c r="BG4" s="575" t="s">
        <v>74</v>
      </c>
      <c r="BH4" s="571"/>
      <c r="BI4" s="1063" t="s">
        <v>554</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Pacific</v>
      </c>
      <c r="B6" s="1098"/>
      <c r="C6" s="1098"/>
      <c r="D6" s="1098"/>
      <c r="E6" s="1098"/>
      <c r="F6" s="1099"/>
      <c r="G6" s="1094">
        <v>43952</v>
      </c>
      <c r="H6" s="1082"/>
      <c r="I6" s="1082"/>
      <c r="J6" s="1083"/>
      <c r="K6" s="569"/>
      <c r="L6" s="578"/>
      <c r="M6" s="1097" t="str">
        <f>A6</f>
        <v>USCGC Pacific</v>
      </c>
      <c r="N6" s="1098"/>
      <c r="O6" s="1098"/>
      <c r="P6" s="1098"/>
      <c r="Q6" s="1098"/>
      <c r="R6" s="1099"/>
      <c r="S6" s="1094"/>
      <c r="T6" s="1082"/>
      <c r="U6" s="1082"/>
      <c r="V6" s="1083"/>
      <c r="W6" s="569"/>
      <c r="X6" s="578"/>
      <c r="Y6" s="1097"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290</v>
      </c>
      <c r="B10" s="1089"/>
      <c r="C10" s="1089"/>
      <c r="D10" s="1089"/>
      <c r="E10" s="1089"/>
      <c r="F10" s="1090"/>
      <c r="G10" s="1088"/>
      <c r="H10" s="1089"/>
      <c r="I10" s="1089"/>
      <c r="J10" s="1090"/>
      <c r="K10" s="573" t="s">
        <v>205</v>
      </c>
      <c r="L10" s="574"/>
      <c r="M10" s="1088" t="s">
        <v>290</v>
      </c>
      <c r="N10" s="1089"/>
      <c r="O10" s="1089"/>
      <c r="P10" s="1089"/>
      <c r="Q10" s="1089"/>
      <c r="R10" s="1090"/>
      <c r="S10" s="1088"/>
      <c r="T10" s="1089"/>
      <c r="U10" s="1089"/>
      <c r="V10" s="1090"/>
      <c r="W10" s="573" t="s">
        <v>205</v>
      </c>
      <c r="X10" s="574"/>
      <c r="Y10" s="1088" t="s">
        <v>290</v>
      </c>
      <c r="Z10" s="1089"/>
      <c r="AA10" s="1089"/>
      <c r="AB10" s="1089"/>
      <c r="AC10" s="1089"/>
      <c r="AD10" s="1090"/>
      <c r="AE10" s="1088"/>
      <c r="AF10" s="1089"/>
      <c r="AG10" s="1089"/>
      <c r="AH10" s="1090"/>
      <c r="AI10" s="573" t="s">
        <v>205</v>
      </c>
      <c r="AJ10" s="574"/>
      <c r="AK10" s="1088" t="s">
        <v>290</v>
      </c>
      <c r="AL10" s="1089"/>
      <c r="AM10" s="1089"/>
      <c r="AN10" s="1089"/>
      <c r="AO10" s="1089"/>
      <c r="AP10" s="1090"/>
      <c r="AQ10" s="1088"/>
      <c r="AR10" s="1089"/>
      <c r="AS10" s="1089"/>
      <c r="AT10" s="1090"/>
      <c r="AU10" s="573" t="s">
        <v>205</v>
      </c>
      <c r="AV10" s="574"/>
      <c r="AW10" s="1088" t="s">
        <v>290</v>
      </c>
      <c r="AX10" s="1089"/>
      <c r="AY10" s="1089"/>
      <c r="AZ10" s="1089"/>
      <c r="BA10" s="1089"/>
      <c r="BB10" s="1090"/>
      <c r="BC10" s="1088"/>
      <c r="BD10" s="1089"/>
      <c r="BE10" s="1089"/>
      <c r="BF10" s="1090"/>
      <c r="BG10" s="573" t="s">
        <v>205</v>
      </c>
      <c r="BH10" s="574"/>
      <c r="BI10" s="1088" t="s">
        <v>290</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241</v>
      </c>
      <c r="G36" s="609">
        <f>G6</f>
        <v>43952</v>
      </c>
      <c r="H36" s="13"/>
      <c r="I36" s="14"/>
      <c r="J36" s="569"/>
      <c r="K36" s="753" t="s">
        <v>90</v>
      </c>
      <c r="L36" s="568"/>
      <c r="M36" s="576"/>
      <c r="N36" s="568"/>
      <c r="O36" s="595"/>
      <c r="P36" s="596"/>
      <c r="Q36" s="595"/>
      <c r="R36" s="757" t="s">
        <v>241</v>
      </c>
      <c r="S36" s="609">
        <f>S6</f>
        <v>0</v>
      </c>
      <c r="T36" s="13"/>
      <c r="U36" s="14"/>
      <c r="V36" s="569"/>
      <c r="W36" s="753" t="s">
        <v>90</v>
      </c>
      <c r="X36" s="568"/>
      <c r="Y36" s="576"/>
      <c r="Z36" s="568"/>
      <c r="AA36" s="595"/>
      <c r="AB36" s="596"/>
      <c r="AC36" s="595"/>
      <c r="AD36" s="757" t="s">
        <v>241</v>
      </c>
      <c r="AE36" s="609">
        <f>AE6</f>
        <v>0</v>
      </c>
      <c r="AF36" s="13"/>
      <c r="AG36" s="14"/>
      <c r="AH36" s="569"/>
      <c r="AI36" s="753" t="s">
        <v>90</v>
      </c>
      <c r="AJ36" s="568"/>
      <c r="AK36" s="576"/>
      <c r="AL36" s="568"/>
      <c r="AM36" s="595"/>
      <c r="AN36" s="596"/>
      <c r="AO36" s="595"/>
      <c r="AP36" s="757" t="s">
        <v>241</v>
      </c>
      <c r="AQ36" s="609">
        <f>AQ6</f>
        <v>41609</v>
      </c>
      <c r="AR36" s="13"/>
      <c r="AS36" s="14"/>
      <c r="AT36" s="569"/>
      <c r="AU36" s="753" t="s">
        <v>90</v>
      </c>
      <c r="AV36" s="568"/>
      <c r="AW36" s="576"/>
      <c r="AX36" s="568"/>
      <c r="AY36" s="595"/>
      <c r="AZ36" s="596"/>
      <c r="BA36" s="595"/>
      <c r="BB36" s="757" t="s">
        <v>241</v>
      </c>
      <c r="BC36" s="609">
        <f>BC6</f>
        <v>41609</v>
      </c>
      <c r="BD36" s="13"/>
      <c r="BE36" s="14"/>
      <c r="BF36" s="569"/>
      <c r="BG36" s="753" t="s">
        <v>90</v>
      </c>
      <c r="BH36" s="568"/>
      <c r="BI36" s="576"/>
      <c r="BJ36" s="568"/>
      <c r="BK36" s="595"/>
      <c r="BL36" s="596"/>
      <c r="BM36" s="595"/>
      <c r="BN36" s="757" t="s">
        <v>241</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43969</v>
      </c>
      <c r="J39" s="569"/>
      <c r="M39" s="606" t="s">
        <v>93</v>
      </c>
      <c r="R39" s="569"/>
      <c r="S39" s="569" t="s">
        <v>94</v>
      </c>
      <c r="T39" s="569"/>
      <c r="U39" s="607">
        <f ca="1">TODAY()</f>
        <v>43969</v>
      </c>
      <c r="V39" s="569"/>
      <c r="Y39" s="606" t="s">
        <v>93</v>
      </c>
      <c r="AD39" s="569"/>
      <c r="AE39" s="569" t="s">
        <v>94</v>
      </c>
      <c r="AF39" s="569"/>
      <c r="AG39" s="607">
        <f ca="1">TODAY()</f>
        <v>43969</v>
      </c>
      <c r="AH39" s="569"/>
      <c r="AK39" s="606" t="s">
        <v>93</v>
      </c>
      <c r="AP39" s="569"/>
      <c r="AQ39" s="569" t="s">
        <v>94</v>
      </c>
      <c r="AR39" s="569"/>
      <c r="AS39" s="607">
        <f ca="1">TODAY()</f>
        <v>43969</v>
      </c>
      <c r="AT39" s="569"/>
      <c r="AW39" s="606" t="s">
        <v>93</v>
      </c>
      <c r="BB39" s="569"/>
      <c r="BC39" s="569" t="s">
        <v>94</v>
      </c>
      <c r="BD39" s="569"/>
      <c r="BE39" s="607">
        <f ca="1">TODAY()</f>
        <v>43969</v>
      </c>
      <c r="BF39" s="569"/>
      <c r="BI39" s="606" t="s">
        <v>93</v>
      </c>
      <c r="BN39" s="569"/>
      <c r="BO39" s="569" t="s">
        <v>94</v>
      </c>
      <c r="BP39" s="569"/>
      <c r="BQ39" s="607">
        <f ca="1">TODAY()</f>
        <v>43969</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554</v>
      </c>
      <c r="B43" s="953"/>
      <c r="C43" s="1080"/>
      <c r="D43" s="572"/>
      <c r="E43" s="573"/>
      <c r="F43" s="573"/>
      <c r="G43" s="573"/>
      <c r="H43" s="573"/>
      <c r="I43" s="573"/>
      <c r="J43" s="574"/>
      <c r="K43" s="575" t="s">
        <v>74</v>
      </c>
      <c r="L43" s="571"/>
      <c r="M43" s="1063" t="s">
        <v>554</v>
      </c>
      <c r="N43" s="953"/>
      <c r="O43" s="1080"/>
      <c r="P43" s="572"/>
      <c r="Q43" s="573"/>
      <c r="R43" s="573"/>
      <c r="S43" s="573"/>
      <c r="T43" s="573"/>
      <c r="U43" s="573"/>
      <c r="V43" s="574"/>
      <c r="W43" s="575" t="s">
        <v>74</v>
      </c>
      <c r="X43" s="571"/>
      <c r="Y43" s="1063" t="s">
        <v>554</v>
      </c>
      <c r="Z43" s="953"/>
      <c r="AA43" s="1080"/>
      <c r="AB43" s="572"/>
      <c r="AC43" s="573"/>
      <c r="AD43" s="573"/>
      <c r="AE43" s="573"/>
      <c r="AF43" s="573"/>
      <c r="AG43" s="573"/>
      <c r="AH43" s="574"/>
      <c r="AI43" s="575" t="s">
        <v>74</v>
      </c>
      <c r="AJ43" s="571"/>
      <c r="AK43" s="1063" t="s">
        <v>554</v>
      </c>
      <c r="AL43" s="953"/>
      <c r="AM43" s="1080"/>
      <c r="AN43" s="572"/>
      <c r="AO43" s="573"/>
      <c r="AP43" s="573"/>
      <c r="AQ43" s="573"/>
      <c r="AR43" s="573"/>
      <c r="AS43" s="573"/>
      <c r="AT43" s="574"/>
      <c r="AU43" s="575" t="s">
        <v>74</v>
      </c>
      <c r="AV43" s="571"/>
      <c r="AW43" s="1063" t="s">
        <v>554</v>
      </c>
      <c r="AX43" s="953"/>
      <c r="AY43" s="1080"/>
      <c r="AZ43" s="572"/>
      <c r="BA43" s="573"/>
      <c r="BB43" s="573"/>
      <c r="BC43" s="573"/>
      <c r="BD43" s="573"/>
      <c r="BE43" s="573"/>
      <c r="BF43" s="574"/>
      <c r="BG43" s="575" t="s">
        <v>74</v>
      </c>
      <c r="BH43" s="571"/>
      <c r="BI43" s="1063" t="s">
        <v>554</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Pacific</v>
      </c>
      <c r="B45" s="1082"/>
      <c r="C45" s="1082"/>
      <c r="D45" s="1082"/>
      <c r="E45" s="1082"/>
      <c r="F45" s="1083"/>
      <c r="G45" s="1084">
        <f>G6</f>
        <v>43952</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241</v>
      </c>
      <c r="G75" s="609">
        <f>G36</f>
        <v>43952</v>
      </c>
      <c r="H75" s="15"/>
      <c r="I75" s="9"/>
      <c r="J75" s="569"/>
      <c r="K75" s="753" t="s">
        <v>90</v>
      </c>
      <c r="L75" s="568"/>
      <c r="M75" s="576"/>
      <c r="N75" s="568"/>
      <c r="O75" s="595"/>
      <c r="P75" s="596"/>
      <c r="Q75" s="595"/>
      <c r="R75" s="757" t="s">
        <v>241</v>
      </c>
      <c r="S75" s="609">
        <f>S36</f>
        <v>0</v>
      </c>
      <c r="T75" s="15"/>
      <c r="U75" s="9"/>
      <c r="V75" s="569"/>
      <c r="W75" s="753" t="s">
        <v>90</v>
      </c>
      <c r="X75" s="568"/>
      <c r="Y75" s="576"/>
      <c r="Z75" s="568"/>
      <c r="AA75" s="595"/>
      <c r="AB75" s="596"/>
      <c r="AC75" s="595"/>
      <c r="AD75" s="757" t="s">
        <v>241</v>
      </c>
      <c r="AE75" s="609">
        <f>AE36</f>
        <v>0</v>
      </c>
      <c r="AF75" s="15"/>
      <c r="AG75" s="9"/>
      <c r="AH75" s="569"/>
      <c r="AI75" s="753" t="s">
        <v>90</v>
      </c>
      <c r="AJ75" s="568"/>
      <c r="AK75" s="576"/>
      <c r="AL75" s="568"/>
      <c r="AM75" s="595"/>
      <c r="AN75" s="596"/>
      <c r="AO75" s="595"/>
      <c r="AP75" s="757" t="s">
        <v>241</v>
      </c>
      <c r="AQ75" s="609">
        <f>AQ36</f>
        <v>41609</v>
      </c>
      <c r="AR75" s="15"/>
      <c r="AS75" s="9"/>
      <c r="AT75" s="569"/>
      <c r="AU75" s="753" t="s">
        <v>90</v>
      </c>
      <c r="AV75" s="568"/>
      <c r="AW75" s="576"/>
      <c r="AX75" s="568"/>
      <c r="AY75" s="595"/>
      <c r="AZ75" s="596"/>
      <c r="BA75" s="595"/>
      <c r="BB75" s="757" t="s">
        <v>241</v>
      </c>
      <c r="BC75" s="609">
        <f>BC36</f>
        <v>41609</v>
      </c>
      <c r="BD75" s="15"/>
      <c r="BE75" s="9"/>
      <c r="BF75" s="569"/>
      <c r="BG75" s="753" t="s">
        <v>90</v>
      </c>
      <c r="BH75" s="568"/>
      <c r="BI75" s="576"/>
      <c r="BJ75" s="568"/>
      <c r="BK75" s="595"/>
      <c r="BL75" s="596"/>
      <c r="BM75" s="595"/>
      <c r="BN75" s="757" t="s">
        <v>241</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43969</v>
      </c>
      <c r="J78" s="569"/>
      <c r="M78" s="606" t="s">
        <v>93</v>
      </c>
      <c r="R78" s="569"/>
      <c r="S78" s="569" t="s">
        <v>94</v>
      </c>
      <c r="T78" s="569"/>
      <c r="U78" s="607">
        <f ca="1">TODAY()</f>
        <v>43969</v>
      </c>
      <c r="V78" s="569"/>
      <c r="Y78" s="606" t="s">
        <v>93</v>
      </c>
      <c r="AD78" s="569"/>
      <c r="AE78" s="569" t="s">
        <v>94</v>
      </c>
      <c r="AF78" s="569"/>
      <c r="AG78" s="607">
        <f ca="1">TODAY()</f>
        <v>43969</v>
      </c>
      <c r="AH78" s="569"/>
      <c r="AK78" s="606" t="s">
        <v>93</v>
      </c>
      <c r="AP78" s="569"/>
      <c r="AQ78" s="569" t="s">
        <v>94</v>
      </c>
      <c r="AR78" s="569"/>
      <c r="AS78" s="607">
        <f ca="1">TODAY()</f>
        <v>43969</v>
      </c>
      <c r="AT78" s="569"/>
      <c r="AW78" s="606" t="s">
        <v>93</v>
      </c>
      <c r="BB78" s="569"/>
      <c r="BC78" s="569" t="s">
        <v>94</v>
      </c>
      <c r="BD78" s="569"/>
      <c r="BE78" s="607">
        <f ca="1">TODAY()</f>
        <v>43969</v>
      </c>
      <c r="BF78" s="569"/>
      <c r="BI78" s="606" t="s">
        <v>93</v>
      </c>
      <c r="BN78" s="569"/>
      <c r="BO78" s="569" t="s">
        <v>94</v>
      </c>
      <c r="BP78" s="569"/>
      <c r="BQ78" s="607">
        <f ca="1">TODAY()</f>
        <v>43969</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554</v>
      </c>
      <c r="B82" s="953"/>
      <c r="C82" s="1080"/>
      <c r="D82" s="572"/>
      <c r="E82" s="573"/>
      <c r="F82" s="573"/>
      <c r="G82" s="573"/>
      <c r="H82" s="573"/>
      <c r="I82" s="573"/>
      <c r="J82" s="574"/>
      <c r="K82" s="575" t="s">
        <v>74</v>
      </c>
      <c r="L82" s="571"/>
      <c r="M82" s="1063" t="s">
        <v>554</v>
      </c>
      <c r="N82" s="953"/>
      <c r="O82" s="1080"/>
      <c r="P82" s="572"/>
      <c r="Q82" s="573"/>
      <c r="R82" s="573"/>
      <c r="S82" s="573"/>
      <c r="T82" s="573"/>
      <c r="U82" s="573"/>
      <c r="V82" s="574"/>
      <c r="W82" s="575" t="s">
        <v>74</v>
      </c>
      <c r="X82" s="571"/>
      <c r="Y82" s="1063" t="s">
        <v>554</v>
      </c>
      <c r="Z82" s="953"/>
      <c r="AA82" s="1080"/>
      <c r="AB82" s="572"/>
      <c r="AC82" s="573"/>
      <c r="AD82" s="573"/>
      <c r="AE82" s="573"/>
      <c r="AF82" s="573"/>
      <c r="AG82" s="573"/>
      <c r="AH82" s="574"/>
      <c r="AI82" s="575" t="s">
        <v>74</v>
      </c>
      <c r="AJ82" s="571"/>
      <c r="AK82" s="1063" t="s">
        <v>554</v>
      </c>
      <c r="AL82" s="953"/>
      <c r="AM82" s="1080"/>
      <c r="AN82" s="572"/>
      <c r="AO82" s="573"/>
      <c r="AP82" s="573"/>
      <c r="AQ82" s="573"/>
      <c r="AR82" s="573"/>
      <c r="AS82" s="573"/>
      <c r="AT82" s="574"/>
      <c r="AU82" s="575" t="s">
        <v>74</v>
      </c>
      <c r="AV82" s="571"/>
      <c r="AW82" s="1063" t="s">
        <v>554</v>
      </c>
      <c r="AX82" s="953"/>
      <c r="AY82" s="1080"/>
      <c r="AZ82" s="572"/>
      <c r="BA82" s="573"/>
      <c r="BB82" s="573"/>
      <c r="BC82" s="573"/>
      <c r="BD82" s="573"/>
      <c r="BE82" s="573"/>
      <c r="BF82" s="574"/>
      <c r="BG82" s="575" t="s">
        <v>74</v>
      </c>
      <c r="BH82" s="571"/>
      <c r="BI82" s="1063" t="s">
        <v>554</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Pacific</v>
      </c>
      <c r="B84" s="1082"/>
      <c r="C84" s="1082"/>
      <c r="D84" s="1082"/>
      <c r="E84" s="1082"/>
      <c r="F84" s="1083"/>
      <c r="G84" s="1084">
        <f>G45</f>
        <v>43952</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241</v>
      </c>
      <c r="G114" s="609">
        <f>G75</f>
        <v>43952</v>
      </c>
      <c r="H114" s="15"/>
      <c r="I114" s="16"/>
      <c r="J114" s="569"/>
      <c r="K114" s="753" t="s">
        <v>90</v>
      </c>
      <c r="L114" s="568"/>
      <c r="M114" s="576"/>
      <c r="N114" s="568"/>
      <c r="O114" s="595"/>
      <c r="P114" s="596"/>
      <c r="Q114" s="595"/>
      <c r="R114" s="757" t="s">
        <v>241</v>
      </c>
      <c r="S114" s="609">
        <f>S75</f>
        <v>0</v>
      </c>
      <c r="T114" s="15"/>
      <c r="U114" s="16"/>
      <c r="V114" s="569"/>
      <c r="W114" s="753" t="s">
        <v>90</v>
      </c>
      <c r="X114" s="568"/>
      <c r="Y114" s="576"/>
      <c r="Z114" s="568"/>
      <c r="AA114" s="595"/>
      <c r="AB114" s="596"/>
      <c r="AC114" s="595"/>
      <c r="AD114" s="757" t="s">
        <v>241</v>
      </c>
      <c r="AE114" s="609">
        <f>AE75</f>
        <v>0</v>
      </c>
      <c r="AF114" s="15"/>
      <c r="AG114" s="16"/>
      <c r="AH114" s="569"/>
      <c r="AI114" s="753" t="s">
        <v>90</v>
      </c>
      <c r="AJ114" s="568"/>
      <c r="AK114" s="576"/>
      <c r="AL114" s="568"/>
      <c r="AM114" s="595"/>
      <c r="AN114" s="596"/>
      <c r="AO114" s="595"/>
      <c r="AP114" s="757" t="s">
        <v>241</v>
      </c>
      <c r="AQ114" s="609">
        <f>AQ75</f>
        <v>41609</v>
      </c>
      <c r="AR114" s="15"/>
      <c r="AS114" s="16"/>
      <c r="AT114" s="569"/>
      <c r="AU114" s="753" t="s">
        <v>90</v>
      </c>
      <c r="AV114" s="568"/>
      <c r="AW114" s="576"/>
      <c r="AX114" s="568"/>
      <c r="AY114" s="595"/>
      <c r="AZ114" s="596"/>
      <c r="BA114" s="595"/>
      <c r="BB114" s="757" t="s">
        <v>241</v>
      </c>
      <c r="BC114" s="609">
        <f>BC75</f>
        <v>41609</v>
      </c>
      <c r="BD114" s="15"/>
      <c r="BE114" s="16"/>
      <c r="BF114" s="569"/>
      <c r="BG114" s="753" t="s">
        <v>90</v>
      </c>
      <c r="BH114" s="568"/>
      <c r="BI114" s="576"/>
      <c r="BJ114" s="568"/>
      <c r="BK114" s="595"/>
      <c r="BL114" s="596"/>
      <c r="BM114" s="595"/>
      <c r="BN114" s="757" t="s">
        <v>241</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43969</v>
      </c>
      <c r="J117" s="569"/>
      <c r="M117" s="606" t="s">
        <v>93</v>
      </c>
      <c r="R117" s="569"/>
      <c r="S117" s="569" t="s">
        <v>94</v>
      </c>
      <c r="T117" s="569"/>
      <c r="U117" s="607">
        <f ca="1">TODAY()</f>
        <v>43969</v>
      </c>
      <c r="V117" s="569"/>
      <c r="Y117" s="606" t="s">
        <v>93</v>
      </c>
      <c r="AD117" s="569"/>
      <c r="AE117" s="569" t="s">
        <v>94</v>
      </c>
      <c r="AF117" s="569"/>
      <c r="AG117" s="607">
        <f ca="1">TODAY()</f>
        <v>43969</v>
      </c>
      <c r="AH117" s="569"/>
      <c r="AK117" s="606" t="s">
        <v>93</v>
      </c>
      <c r="AP117" s="569"/>
      <c r="AQ117" s="569" t="s">
        <v>94</v>
      </c>
      <c r="AR117" s="569"/>
      <c r="AS117" s="607">
        <f ca="1">TODAY()</f>
        <v>43969</v>
      </c>
      <c r="AT117" s="569"/>
      <c r="AW117" s="606" t="s">
        <v>93</v>
      </c>
      <c r="BB117" s="569"/>
      <c r="BC117" s="569" t="s">
        <v>94</v>
      </c>
      <c r="BD117" s="569"/>
      <c r="BE117" s="607">
        <f ca="1">TODAY()</f>
        <v>43969</v>
      </c>
      <c r="BF117" s="569"/>
      <c r="BI117" s="606" t="s">
        <v>93</v>
      </c>
      <c r="BN117" s="569"/>
      <c r="BO117" s="569" t="s">
        <v>94</v>
      </c>
      <c r="BP117" s="569"/>
      <c r="BQ117" s="607">
        <f ca="1">TODAY()</f>
        <v>43969</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v7j0xdccXSL6G+lfrQF391LfTRSMYluqtWYdLAZX19IjL7CcuIm37CUtTu8SABxKYsu1lW94IVJ5al4wCfqtvw==" saltValue="j/ynjN8y8QuCicyFHN+DCA=="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549</v>
      </c>
    </row>
    <row r="2" spans="1:11" ht="26.25" x14ac:dyDescent="0.2">
      <c r="A2" s="68"/>
      <c r="B2" s="69"/>
      <c r="C2" s="69"/>
      <c r="D2" s="69"/>
      <c r="E2" s="70" t="s">
        <v>250</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251</v>
      </c>
      <c r="B5" s="78"/>
      <c r="C5" s="65"/>
      <c r="D5" s="66"/>
      <c r="E5" s="78" t="s">
        <v>252</v>
      </c>
      <c r="F5" s="66"/>
      <c r="G5" s="78" t="s">
        <v>440</v>
      </c>
      <c r="H5" s="78"/>
      <c r="I5" s="66"/>
      <c r="J5" s="73"/>
      <c r="K5" s="73"/>
    </row>
    <row r="6" spans="1:11" ht="13.5" thickBot="1" x14ac:dyDescent="0.25">
      <c r="A6" s="1113" t="str">
        <f>Menu!F3</f>
        <v>USCGC Pacific</v>
      </c>
      <c r="B6" s="1114"/>
      <c r="C6" s="1114"/>
      <c r="D6" s="1115"/>
      <c r="E6" s="1113" t="str">
        <f>Menu!F4</f>
        <v>12-34567</v>
      </c>
      <c r="F6" s="1116"/>
      <c r="G6" s="1117">
        <f>Menu!F6</f>
        <v>43921</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253</v>
      </c>
      <c r="C8" s="83"/>
      <c r="D8" s="83"/>
      <c r="E8" s="83" t="s">
        <v>254</v>
      </c>
      <c r="F8" s="84" t="s">
        <v>255</v>
      </c>
      <c r="G8" s="84" t="s">
        <v>256</v>
      </c>
      <c r="H8" s="84" t="s">
        <v>257</v>
      </c>
      <c r="I8" s="83" t="s">
        <v>258</v>
      </c>
    </row>
    <row r="9" spans="1:11" x14ac:dyDescent="0.2">
      <c r="A9" s="85"/>
      <c r="B9" s="1105"/>
      <c r="C9" s="1106"/>
      <c r="D9" s="1107"/>
      <c r="E9" s="86">
        <v>0</v>
      </c>
      <c r="F9" s="86">
        <v>0</v>
      </c>
      <c r="G9" s="86">
        <v>0</v>
      </c>
      <c r="H9" s="87">
        <f>SUM(F9-G9)</f>
        <v>0</v>
      </c>
      <c r="I9" s="88"/>
    </row>
    <row r="10" spans="1:11" x14ac:dyDescent="0.2">
      <c r="A10" s="89"/>
      <c r="B10" s="1103"/>
      <c r="C10" s="811"/>
      <c r="D10" s="812"/>
      <c r="E10" s="90">
        <v>0</v>
      </c>
      <c r="F10" s="90">
        <v>0</v>
      </c>
      <c r="G10" s="91">
        <v>0</v>
      </c>
      <c r="H10" s="92">
        <f>SUM(H9+F10-G10)</f>
        <v>0</v>
      </c>
      <c r="I10" s="93"/>
    </row>
    <row r="11" spans="1:11" x14ac:dyDescent="0.2">
      <c r="A11" s="89"/>
      <c r="B11" s="1103"/>
      <c r="C11" s="811"/>
      <c r="D11" s="812"/>
      <c r="E11" s="90">
        <v>0</v>
      </c>
      <c r="F11" s="90">
        <v>0</v>
      </c>
      <c r="G11" s="90">
        <v>0</v>
      </c>
      <c r="H11" s="92">
        <f t="shared" ref="H11:H50" si="0">SUM(H10+F11-G11)</f>
        <v>0</v>
      </c>
      <c r="I11" s="93"/>
    </row>
    <row r="12" spans="1:11" x14ac:dyDescent="0.2">
      <c r="A12" s="89"/>
      <c r="B12" s="1103"/>
      <c r="C12" s="811"/>
      <c r="D12" s="812"/>
      <c r="E12" s="90">
        <v>0</v>
      </c>
      <c r="F12" s="90">
        <v>0</v>
      </c>
      <c r="G12" s="90">
        <v>0</v>
      </c>
      <c r="H12" s="92">
        <f t="shared" si="0"/>
        <v>0</v>
      </c>
      <c r="I12" s="93"/>
    </row>
    <row r="13" spans="1:11" x14ac:dyDescent="0.2">
      <c r="A13" s="89"/>
      <c r="B13" s="1103"/>
      <c r="C13" s="811"/>
      <c r="D13" s="812"/>
      <c r="E13" s="90">
        <v>0</v>
      </c>
      <c r="F13" s="90">
        <v>0</v>
      </c>
      <c r="G13" s="90">
        <v>0</v>
      </c>
      <c r="H13" s="92">
        <f t="shared" si="0"/>
        <v>0</v>
      </c>
      <c r="I13" s="93"/>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259</v>
      </c>
      <c r="B53" s="78"/>
      <c r="C53" s="78"/>
      <c r="D53" s="78"/>
      <c r="E53" s="101"/>
      <c r="F53" s="102" t="s">
        <v>260</v>
      </c>
      <c r="G53" s="103" t="s">
        <v>257</v>
      </c>
      <c r="H53" s="104"/>
      <c r="I53" s="105" t="s">
        <v>261</v>
      </c>
    </row>
    <row r="54" spans="1:9" x14ac:dyDescent="0.2">
      <c r="A54" s="68"/>
      <c r="B54" s="69"/>
      <c r="C54" s="69"/>
      <c r="D54" s="106"/>
      <c r="E54" s="107"/>
      <c r="F54" s="108"/>
      <c r="G54" s="109" t="s">
        <v>262</v>
      </c>
      <c r="H54" s="110"/>
      <c r="I54" s="1108"/>
    </row>
    <row r="55" spans="1:9" ht="13.5" thickBot="1" x14ac:dyDescent="0.25">
      <c r="A55" s="74"/>
      <c r="B55" s="75"/>
      <c r="C55" s="75"/>
      <c r="D55" s="111"/>
      <c r="E55" s="112"/>
      <c r="F55" s="113"/>
      <c r="G55" s="114" t="s">
        <v>263</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253</v>
      </c>
      <c r="C57" s="124"/>
      <c r="D57" s="124"/>
      <c r="E57" s="125" t="s">
        <v>254</v>
      </c>
      <c r="F57" s="125" t="s">
        <v>255</v>
      </c>
      <c r="G57" s="125" t="s">
        <v>256</v>
      </c>
      <c r="H57" s="125" t="s">
        <v>257</v>
      </c>
      <c r="I57" s="124" t="s">
        <v>258</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259</v>
      </c>
      <c r="B105" s="78"/>
      <c r="C105" s="78"/>
      <c r="D105" s="78"/>
      <c r="E105" s="101"/>
      <c r="F105" s="102" t="s">
        <v>264</v>
      </c>
      <c r="G105" s="103" t="s">
        <v>257</v>
      </c>
      <c r="H105" s="104"/>
      <c r="I105" s="105" t="s">
        <v>261</v>
      </c>
    </row>
    <row r="106" spans="1:9" x14ac:dyDescent="0.2">
      <c r="A106" s="68"/>
      <c r="B106" s="69"/>
      <c r="C106" s="69"/>
      <c r="D106" s="106"/>
      <c r="E106" s="107"/>
      <c r="F106" s="108"/>
      <c r="G106" s="109" t="s">
        <v>262</v>
      </c>
      <c r="H106" s="110"/>
      <c r="I106" s="1108"/>
    </row>
    <row r="107" spans="1:9" ht="13.5" thickBot="1" x14ac:dyDescent="0.25">
      <c r="A107" s="74"/>
      <c r="B107" s="75"/>
      <c r="C107" s="75"/>
      <c r="D107" s="111"/>
      <c r="E107" s="112"/>
      <c r="F107" s="113"/>
      <c r="G107" s="114" t="s">
        <v>263</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253</v>
      </c>
      <c r="C109" s="124"/>
      <c r="D109" s="124"/>
      <c r="E109" s="125" t="s">
        <v>254</v>
      </c>
      <c r="F109" s="125" t="s">
        <v>255</v>
      </c>
      <c r="G109" s="125" t="s">
        <v>256</v>
      </c>
      <c r="H109" s="125" t="s">
        <v>257</v>
      </c>
      <c r="I109" s="124" t="s">
        <v>258</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259</v>
      </c>
      <c r="B157" s="78"/>
      <c r="C157" s="78"/>
      <c r="D157" s="78"/>
      <c r="E157" s="101"/>
      <c r="F157" s="102" t="s">
        <v>265</v>
      </c>
      <c r="G157" s="103" t="s">
        <v>257</v>
      </c>
      <c r="H157" s="104"/>
      <c r="I157" s="105" t="s">
        <v>261</v>
      </c>
    </row>
    <row r="158" spans="1:9" x14ac:dyDescent="0.2">
      <c r="A158" s="68"/>
      <c r="B158" s="69"/>
      <c r="C158" s="69"/>
      <c r="D158" s="106"/>
      <c r="E158" s="107"/>
      <c r="F158" s="108"/>
      <c r="G158" s="109" t="s">
        <v>262</v>
      </c>
      <c r="H158" s="110"/>
      <c r="I158" s="1108"/>
    </row>
    <row r="159" spans="1:9" ht="13.5" thickBot="1" x14ac:dyDescent="0.25">
      <c r="A159" s="74"/>
      <c r="B159" s="75"/>
      <c r="C159" s="75"/>
      <c r="D159" s="111"/>
      <c r="E159" s="112"/>
      <c r="F159" s="113"/>
      <c r="G159" s="114" t="s">
        <v>263</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253</v>
      </c>
      <c r="C161" s="124"/>
      <c r="D161" s="124"/>
      <c r="E161" s="125" t="s">
        <v>254</v>
      </c>
      <c r="F161" s="125" t="s">
        <v>255</v>
      </c>
      <c r="G161" s="125" t="s">
        <v>256</v>
      </c>
      <c r="H161" s="125" t="s">
        <v>257</v>
      </c>
      <c r="I161" s="124" t="s">
        <v>258</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259</v>
      </c>
      <c r="B209" s="78"/>
      <c r="C209" s="78"/>
      <c r="D209" s="78"/>
      <c r="E209" s="101"/>
      <c r="F209" s="102" t="s">
        <v>266</v>
      </c>
      <c r="G209" s="103" t="s">
        <v>257</v>
      </c>
      <c r="H209" s="104"/>
      <c r="I209" s="105" t="s">
        <v>261</v>
      </c>
    </row>
    <row r="210" spans="1:9" x14ac:dyDescent="0.2">
      <c r="A210" s="68"/>
      <c r="B210" s="69"/>
      <c r="C210" s="69"/>
      <c r="D210" s="106"/>
      <c r="E210" s="107"/>
      <c r="F210" s="108"/>
      <c r="G210" s="109" t="s">
        <v>262</v>
      </c>
      <c r="H210" s="110"/>
      <c r="I210" s="1108"/>
    </row>
    <row r="211" spans="1:9" ht="13.5" thickBot="1" x14ac:dyDescent="0.25">
      <c r="A211" s="74"/>
      <c r="B211" s="75"/>
      <c r="C211" s="75"/>
      <c r="D211" s="111"/>
      <c r="E211" s="112"/>
      <c r="F211" s="113"/>
      <c r="G211" s="114" t="s">
        <v>263</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253</v>
      </c>
      <c r="C213" s="124"/>
      <c r="D213" s="124"/>
      <c r="E213" s="125" t="s">
        <v>254</v>
      </c>
      <c r="F213" s="125" t="s">
        <v>255</v>
      </c>
      <c r="G213" s="125" t="s">
        <v>256</v>
      </c>
      <c r="H213" s="125" t="s">
        <v>257</v>
      </c>
      <c r="I213" s="124" t="s">
        <v>258</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259</v>
      </c>
      <c r="B261" s="78"/>
      <c r="C261" s="78"/>
      <c r="D261" s="78"/>
      <c r="E261" s="101"/>
      <c r="F261" s="102" t="s">
        <v>267</v>
      </c>
      <c r="G261" s="103" t="s">
        <v>257</v>
      </c>
      <c r="H261" s="104"/>
      <c r="I261" s="105" t="s">
        <v>261</v>
      </c>
    </row>
    <row r="262" spans="1:9" x14ac:dyDescent="0.2">
      <c r="A262" s="68"/>
      <c r="B262" s="69"/>
      <c r="C262" s="69"/>
      <c r="D262" s="106"/>
      <c r="E262" s="107"/>
      <c r="F262" s="108"/>
      <c r="G262" s="109" t="s">
        <v>262</v>
      </c>
      <c r="H262" s="110"/>
      <c r="I262" s="1108"/>
    </row>
    <row r="263" spans="1:9" ht="13.5" thickBot="1" x14ac:dyDescent="0.25">
      <c r="A263" s="74"/>
      <c r="B263" s="75"/>
      <c r="C263" s="75"/>
      <c r="D263" s="111"/>
      <c r="E263" s="112"/>
      <c r="F263" s="113"/>
      <c r="G263" s="114" t="s">
        <v>263</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253</v>
      </c>
      <c r="C265" s="124"/>
      <c r="D265" s="124"/>
      <c r="E265" s="125" t="s">
        <v>254</v>
      </c>
      <c r="F265" s="125" t="s">
        <v>255</v>
      </c>
      <c r="G265" s="125" t="s">
        <v>256</v>
      </c>
      <c r="H265" s="125" t="s">
        <v>257</v>
      </c>
      <c r="I265" s="124" t="s">
        <v>258</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yVf8aZmmhphrz3+bNUkLtEYhefhCLCas4Wv4WjoPUDbXjibeakxriI2cu1FCok12QRMtlNjIOYh4jVCoCH++Ug==" saltValue="ClLK701Oz7LkF9WmGJafJQ=="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ColWidth="9.140625" defaultRowHeight="12.75" x14ac:dyDescent="0.2"/>
  <cols>
    <col min="1" max="10" width="9.140625" style="67"/>
    <col min="11" max="11" width="10.5703125" style="67" customWidth="1"/>
    <col min="12" max="16384" width="9.140625" style="67"/>
  </cols>
  <sheetData>
    <row r="1" spans="1:11" x14ac:dyDescent="0.2">
      <c r="A1" s="128" t="s">
        <v>268</v>
      </c>
      <c r="K1" s="67" t="s">
        <v>549</v>
      </c>
    </row>
    <row r="2" spans="1:11" x14ac:dyDescent="0.2">
      <c r="A2" s="67" t="s">
        <v>269</v>
      </c>
    </row>
    <row r="3" spans="1:11" x14ac:dyDescent="0.2">
      <c r="A3" s="67" t="s">
        <v>304</v>
      </c>
    </row>
    <row r="4" spans="1:11" x14ac:dyDescent="0.2">
      <c r="A4" s="67" t="s">
        <v>302</v>
      </c>
    </row>
    <row r="5" spans="1:11" x14ac:dyDescent="0.2">
      <c r="A5" s="67" t="s">
        <v>270</v>
      </c>
    </row>
    <row r="7" spans="1:11" x14ac:dyDescent="0.2">
      <c r="A7" s="67" t="s">
        <v>271</v>
      </c>
    </row>
    <row r="8" spans="1:11" x14ac:dyDescent="0.2">
      <c r="A8" s="67" t="s">
        <v>272</v>
      </c>
    </row>
    <row r="10" spans="1:11" x14ac:dyDescent="0.2">
      <c r="A10" s="67" t="s">
        <v>273</v>
      </c>
    </row>
    <row r="11" spans="1:11" x14ac:dyDescent="0.2">
      <c r="A11" s="67" t="s">
        <v>274</v>
      </c>
    </row>
    <row r="13" spans="1:11" x14ac:dyDescent="0.2">
      <c r="A13" s="67" t="s">
        <v>275</v>
      </c>
    </row>
    <row r="14" spans="1:11" x14ac:dyDescent="0.2">
      <c r="A14" s="67" t="s">
        <v>276</v>
      </c>
    </row>
    <row r="15" spans="1:11" x14ac:dyDescent="0.2">
      <c r="A15" s="67" t="s">
        <v>277</v>
      </c>
    </row>
    <row r="17" spans="1:1" x14ac:dyDescent="0.2">
      <c r="A17" s="67" t="s">
        <v>278</v>
      </c>
    </row>
    <row r="18" spans="1:1" x14ac:dyDescent="0.2">
      <c r="A18" s="67" t="s">
        <v>279</v>
      </c>
    </row>
    <row r="19" spans="1:1" x14ac:dyDescent="0.2">
      <c r="A19" s="67" t="s">
        <v>280</v>
      </c>
    </row>
    <row r="20" spans="1:1" x14ac:dyDescent="0.2">
      <c r="A20" s="67" t="s">
        <v>281</v>
      </c>
    </row>
    <row r="21" spans="1:1" x14ac:dyDescent="0.2">
      <c r="A21" s="67" t="s">
        <v>282</v>
      </c>
    </row>
    <row r="22" spans="1:1" x14ac:dyDescent="0.2">
      <c r="A22" s="67" t="s">
        <v>283</v>
      </c>
    </row>
    <row r="24" spans="1:1" x14ac:dyDescent="0.2">
      <c r="A24" s="67" t="s">
        <v>284</v>
      </c>
    </row>
    <row r="25" spans="1:1" x14ac:dyDescent="0.2">
      <c r="A25" s="67" t="s">
        <v>285</v>
      </c>
    </row>
    <row r="26" spans="1:1" x14ac:dyDescent="0.2">
      <c r="A26" s="67" t="s">
        <v>286</v>
      </c>
    </row>
    <row r="27" spans="1:1" x14ac:dyDescent="0.2">
      <c r="A27" s="67" t="s">
        <v>287</v>
      </c>
    </row>
    <row r="28" spans="1:1" x14ac:dyDescent="0.2">
      <c r="A28" s="129"/>
    </row>
    <row r="29" spans="1:1" x14ac:dyDescent="0.2">
      <c r="A29" s="129"/>
    </row>
    <row r="30" spans="1:1" x14ac:dyDescent="0.2">
      <c r="A30" s="67" t="s">
        <v>288</v>
      </c>
    </row>
    <row r="31" spans="1:1" x14ac:dyDescent="0.2">
      <c r="A31" s="67" t="s">
        <v>289</v>
      </c>
    </row>
    <row r="33" spans="1:1" x14ac:dyDescent="0.2">
      <c r="A33" s="67" t="s">
        <v>309</v>
      </c>
    </row>
  </sheetData>
  <sheetProtection algorithmName="SHA-512" hashValue="mCMjVRnMBQ3Pu2cb9o7WOTYE5Am2G07wiEDZCPFET3YG54aLXxXuuTvCkDCV9hT49VKY8TzIanSQt7ib8Sv6bQ==" saltValue="JPB5AsEf6jS8d2fwz405qw=="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81" zoomScale="80" zoomScaleNormal="80" zoomScaleSheetLayoutView="85" workbookViewId="0">
      <selection activeCell="B86" sqref="B86"/>
    </sheetView>
  </sheetViews>
  <sheetFormatPr defaultColWidth="9.140625"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370</v>
      </c>
      <c r="H1" s="1124"/>
      <c r="I1" s="239"/>
      <c r="J1" s="240"/>
      <c r="K1" s="253" t="s">
        <v>371</v>
      </c>
    </row>
    <row r="2" spans="1:11" ht="12" customHeight="1" x14ac:dyDescent="0.25">
      <c r="A2" s="275"/>
      <c r="B2" s="276"/>
      <c r="C2" s="276"/>
      <c r="D2" s="259"/>
      <c r="E2" s="259"/>
      <c r="F2" s="259"/>
      <c r="G2" s="1125" t="str">
        <f>Menu!F3</f>
        <v>USCGC Pacific</v>
      </c>
      <c r="H2" s="1126"/>
      <c r="I2" s="241"/>
      <c r="J2" s="242"/>
      <c r="K2" s="252" t="s">
        <v>372</v>
      </c>
    </row>
    <row r="3" spans="1:11" ht="12" customHeight="1" x14ac:dyDescent="0.2">
      <c r="A3" s="277"/>
      <c r="B3" s="278"/>
      <c r="C3" s="278"/>
      <c r="D3" s="259"/>
      <c r="E3" s="259"/>
      <c r="F3" s="259"/>
      <c r="G3" s="259"/>
      <c r="H3" s="279"/>
      <c r="I3" s="280"/>
      <c r="J3" s="259"/>
      <c r="K3" s="252" t="s">
        <v>495</v>
      </c>
    </row>
    <row r="4" spans="1:11" ht="12" customHeight="1" x14ac:dyDescent="0.2">
      <c r="A4" s="277"/>
      <c r="B4" s="278"/>
      <c r="C4" s="278"/>
      <c r="D4" s="259"/>
      <c r="E4" s="259"/>
      <c r="F4" s="259"/>
      <c r="G4" s="259"/>
      <c r="H4" s="259"/>
      <c r="I4" s="259"/>
      <c r="J4" s="259"/>
      <c r="K4" s="254" t="s">
        <v>496</v>
      </c>
    </row>
    <row r="5" spans="1:11" ht="11.25" customHeight="1" x14ac:dyDescent="0.2">
      <c r="A5" s="281"/>
      <c r="B5" s="259"/>
      <c r="C5" s="259"/>
      <c r="D5" s="259"/>
      <c r="E5" s="259"/>
      <c r="F5" s="259"/>
      <c r="G5" s="259"/>
      <c r="H5" s="259"/>
      <c r="I5" s="259"/>
      <c r="J5" s="259"/>
      <c r="K5" s="251" t="s">
        <v>497</v>
      </c>
    </row>
    <row r="6" spans="1:11" ht="6" customHeight="1" x14ac:dyDescent="0.2">
      <c r="A6" s="277"/>
      <c r="B6" s="278"/>
      <c r="C6" s="278"/>
      <c r="D6" s="259"/>
      <c r="E6" s="259"/>
      <c r="F6" s="259"/>
      <c r="G6" s="259"/>
      <c r="H6" s="259"/>
      <c r="I6" s="259"/>
      <c r="J6" s="259"/>
      <c r="K6" s="1129" t="s">
        <v>549</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373</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374</v>
      </c>
      <c r="B16" s="243" t="s">
        <v>498</v>
      </c>
      <c r="C16" s="262"/>
      <c r="D16" s="261"/>
      <c r="E16" s="261"/>
      <c r="F16" s="261"/>
      <c r="G16" s="261"/>
      <c r="H16" s="261"/>
      <c r="I16" s="261"/>
      <c r="J16" s="263" t="s">
        <v>375</v>
      </c>
      <c r="K16" s="292"/>
    </row>
    <row r="17" spans="1:12" s="259" customFormat="1" ht="18.75" x14ac:dyDescent="0.3">
      <c r="A17" s="291"/>
      <c r="B17" s="244" t="s">
        <v>376</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377</v>
      </c>
      <c r="B19" s="261" t="s">
        <v>378</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379</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380</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381</v>
      </c>
      <c r="C25" s="261"/>
      <c r="D25" s="261"/>
      <c r="E25" s="261"/>
      <c r="F25" s="261"/>
      <c r="G25" s="261"/>
      <c r="H25" s="261"/>
      <c r="I25" s="261"/>
      <c r="J25" s="261"/>
      <c r="K25" s="292"/>
    </row>
    <row r="26" spans="1:12" ht="18.75" x14ac:dyDescent="0.3">
      <c r="A26" s="291"/>
      <c r="B26" s="261" t="s">
        <v>382</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315</v>
      </c>
      <c r="B29" s="261"/>
      <c r="C29" s="261"/>
      <c r="D29" s="268"/>
      <c r="E29" s="1132" t="str">
        <f>G2</f>
        <v>USCGC Pacific</v>
      </c>
      <c r="F29" s="1132"/>
      <c r="G29" s="261"/>
      <c r="H29" s="261"/>
      <c r="I29" s="261"/>
      <c r="J29" s="261"/>
      <c r="K29" s="292"/>
    </row>
    <row r="30" spans="1:12" ht="18.75" x14ac:dyDescent="0.3">
      <c r="A30" s="291" t="s">
        <v>383</v>
      </c>
      <c r="B30" s="261"/>
      <c r="C30" s="261"/>
      <c r="D30" s="261"/>
      <c r="E30" s="1132" t="str">
        <f>K1</f>
        <v>400 Sand Island Access Rd</v>
      </c>
      <c r="F30" s="1132"/>
      <c r="G30" s="261"/>
      <c r="H30" s="261"/>
      <c r="I30" s="261"/>
      <c r="J30" s="261"/>
      <c r="K30" s="292"/>
    </row>
    <row r="31" spans="1:12" ht="18.75" x14ac:dyDescent="0.3">
      <c r="A31" s="294" t="s">
        <v>384</v>
      </c>
      <c r="B31" s="266"/>
      <c r="C31" s="266"/>
      <c r="D31" s="261"/>
      <c r="E31" s="1132" t="str">
        <f>K2</f>
        <v>Honolulu, HI 96819</v>
      </c>
      <c r="F31" s="1132"/>
      <c r="G31" s="261"/>
      <c r="H31" s="266"/>
      <c r="I31" s="261"/>
      <c r="J31" s="261"/>
      <c r="K31" s="292"/>
      <c r="L31" s="222"/>
    </row>
    <row r="32" spans="1:12" ht="18.75" x14ac:dyDescent="0.3">
      <c r="A32" s="295" t="s">
        <v>385</v>
      </c>
      <c r="B32" s="267"/>
      <c r="C32" s="267"/>
      <c r="D32" s="262"/>
      <c r="E32" s="1131" t="str">
        <f>TRIM(MID(K5,FIND(":",K5)+1,256))</f>
        <v>john.doe@uscg.mil</v>
      </c>
      <c r="F32" s="1131"/>
      <c r="G32" s="262"/>
      <c r="H32" s="296"/>
      <c r="I32" s="262"/>
      <c r="J32" s="297"/>
      <c r="K32" s="298"/>
      <c r="L32" s="227"/>
    </row>
    <row r="33" spans="1:12" ht="18.75" x14ac:dyDescent="0.3">
      <c r="A33" s="299" t="s">
        <v>427</v>
      </c>
      <c r="B33" s="262"/>
      <c r="C33" s="262"/>
      <c r="D33" s="262"/>
      <c r="E33" s="791" t="s">
        <v>548</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386</v>
      </c>
      <c r="B35" s="346"/>
      <c r="C35" s="346"/>
      <c r="D35" s="1128" t="s">
        <v>387</v>
      </c>
      <c r="E35" s="1128"/>
      <c r="F35" s="1128"/>
      <c r="G35" s="1128"/>
      <c r="H35" s="1128"/>
      <c r="I35" s="344"/>
      <c r="J35" s="345" t="s">
        <v>388</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389</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390</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391</v>
      </c>
      <c r="B90" s="261"/>
      <c r="C90" s="261"/>
      <c r="D90" s="312" t="s">
        <v>392</v>
      </c>
      <c r="E90" s="313"/>
      <c r="F90" s="268"/>
      <c r="G90" s="314" t="s">
        <v>393</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394</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FdmevPANHjnywX3NdYPIBVRmNgeuVaxuaxW/sApvrcEFSZ058xkjt4msnBsWhyjIJhQlhe9FlQTHyCGvED+G6A==" saltValue="tyO6utRozkqnfPw7mjJGSA=="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ColWidth="9.140625" defaultRowHeight="24.6" customHeight="1" x14ac:dyDescent="0.2"/>
  <cols>
    <col min="1" max="23" width="9.7109375" style="632" customWidth="1"/>
    <col min="24" max="16384" width="9.140625" style="632"/>
  </cols>
  <sheetData>
    <row r="1" spans="1:28" ht="24.95" customHeight="1" x14ac:dyDescent="0.2">
      <c r="A1" s="1197" t="s">
        <v>397</v>
      </c>
      <c r="B1" s="1198"/>
      <c r="C1" s="1199"/>
      <c r="D1" s="1200" t="s">
        <v>398</v>
      </c>
      <c r="E1" s="1201"/>
      <c r="F1" s="1201"/>
      <c r="G1" s="1201"/>
      <c r="H1" s="1201"/>
      <c r="I1" s="1201"/>
      <c r="J1" s="1201"/>
      <c r="K1" s="1201"/>
      <c r="L1" s="1201"/>
      <c r="M1" s="1201"/>
      <c r="N1" s="1201"/>
      <c r="O1" s="1201"/>
      <c r="P1" s="1201"/>
      <c r="Q1" s="1201"/>
      <c r="R1" s="1201"/>
      <c r="S1" s="1201"/>
      <c r="T1" s="1201"/>
      <c r="U1" s="1204" t="s">
        <v>69</v>
      </c>
      <c r="V1" s="1206">
        <v>43952</v>
      </c>
      <c r="W1" s="1207"/>
    </row>
    <row r="2" spans="1:28" ht="24.95" customHeight="1" thickBot="1" x14ac:dyDescent="0.25">
      <c r="A2" s="1210" t="s">
        <v>555</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399</v>
      </c>
      <c r="B3" s="1214"/>
      <c r="C3" s="1215" t="str">
        <f>Menu!F3</f>
        <v>USCGC Pacific</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400</v>
      </c>
      <c r="B4" s="1182"/>
      <c r="C4" s="1183" t="s">
        <v>401</v>
      </c>
      <c r="D4" s="1183"/>
      <c r="E4" s="1183"/>
      <c r="F4" s="1183"/>
      <c r="G4" s="1183"/>
      <c r="H4" s="1183"/>
      <c r="I4" s="1183"/>
      <c r="J4" s="1184"/>
      <c r="K4" s="745" t="s">
        <v>402</v>
      </c>
      <c r="L4" s="1185" t="s">
        <v>155</v>
      </c>
      <c r="M4" s="1185"/>
      <c r="N4" s="1185"/>
      <c r="O4" s="1185"/>
      <c r="P4" s="1185"/>
      <c r="Q4" s="1185"/>
      <c r="R4" s="1185"/>
      <c r="S4" s="1185"/>
      <c r="T4" s="1185"/>
      <c r="U4" s="1185"/>
      <c r="V4" s="1185"/>
      <c r="W4" s="1186"/>
      <c r="X4" s="1187" t="s">
        <v>403</v>
      </c>
      <c r="Y4" s="1188"/>
      <c r="Z4" s="1188"/>
      <c r="AA4" s="633" t="s">
        <v>409</v>
      </c>
      <c r="AB4" s="634"/>
    </row>
    <row r="5" spans="1:28" ht="32.25" customHeight="1" thickBot="1" x14ac:dyDescent="0.25">
      <c r="A5" s="1189" t="s">
        <v>404</v>
      </c>
      <c r="B5" s="1190"/>
      <c r="C5" s="1190"/>
      <c r="D5" s="1191" t="s">
        <v>405</v>
      </c>
      <c r="E5" s="1191"/>
      <c r="F5" s="1191"/>
      <c r="G5" s="1191"/>
      <c r="H5" s="1191"/>
      <c r="I5" s="1191"/>
      <c r="J5" s="1192"/>
      <c r="K5" s="1193" t="s">
        <v>412</v>
      </c>
      <c r="L5" s="1194"/>
      <c r="M5" s="1194"/>
      <c r="N5" s="1194"/>
      <c r="O5" s="635">
        <f>IF(L4="Breakfast",'CG-3123'!AM3,IF(L4="Lunch",'CG-3123'!AN3,IF(L4="Dinner",'CG-3123'!AO3,0)))</f>
        <v>2.5499999999999998</v>
      </c>
      <c r="P5" s="1195" t="s">
        <v>447</v>
      </c>
      <c r="Q5" s="1196"/>
      <c r="R5" s="1196"/>
      <c r="S5" s="1196"/>
      <c r="T5" s="1196"/>
      <c r="U5" s="1196"/>
      <c r="V5" s="1196"/>
      <c r="W5" s="635">
        <f>IF(L4="Breakfast",'CG-3123'!AM41,IF(L4="Lunch",'CG-3123'!AN41,IF(L4="Dinner",'CG-3123'!AO41,0)))</f>
        <v>4.0999999999999996</v>
      </c>
    </row>
    <row r="6" spans="1:28" ht="27.75" customHeight="1" thickBot="1" x14ac:dyDescent="0.25">
      <c r="A6" s="1172" t="s">
        <v>406</v>
      </c>
      <c r="B6" s="1173"/>
      <c r="C6" s="1173"/>
      <c r="D6" s="1173"/>
      <c r="E6" s="1174"/>
      <c r="F6" s="638" t="s">
        <v>479</v>
      </c>
      <c r="G6" s="749" t="s">
        <v>480</v>
      </c>
      <c r="H6" s="1175" t="s">
        <v>490</v>
      </c>
      <c r="I6" s="1176"/>
      <c r="J6" s="1176"/>
      <c r="K6" s="675" t="s">
        <v>464</v>
      </c>
      <c r="L6" s="637" t="s">
        <v>435</v>
      </c>
      <c r="M6" s="636" t="s">
        <v>434</v>
      </c>
      <c r="N6" s="636" t="s">
        <v>465</v>
      </c>
      <c r="O6" s="719" t="s">
        <v>436</v>
      </c>
      <c r="P6" s="636" t="s">
        <v>433</v>
      </c>
      <c r="Q6" s="637" t="s">
        <v>432</v>
      </c>
      <c r="R6" s="638" t="s">
        <v>431</v>
      </c>
      <c r="S6" s="638" t="s">
        <v>466</v>
      </c>
      <c r="T6" s="638" t="s">
        <v>467</v>
      </c>
      <c r="U6" s="638" t="s">
        <v>430</v>
      </c>
      <c r="V6" s="638" t="s">
        <v>429</v>
      </c>
      <c r="W6" s="720" t="s">
        <v>428</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407</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408</v>
      </c>
      <c r="B38" s="662" t="s">
        <v>409</v>
      </c>
      <c r="C38" s="662" t="s">
        <v>410</v>
      </c>
      <c r="D38" s="663" t="str">
        <f>AA4</f>
        <v>X</v>
      </c>
      <c r="E38" s="1155" t="s">
        <v>411</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450</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451</v>
      </c>
      <c r="B42" s="1160"/>
      <c r="C42" s="1161" t="s">
        <v>463</v>
      </c>
      <c r="D42" s="1161"/>
      <c r="E42" s="1162" t="s">
        <v>481</v>
      </c>
      <c r="F42" s="1162"/>
      <c r="G42" s="1162"/>
      <c r="H42" s="1162"/>
      <c r="I42" s="1162"/>
      <c r="J42" s="1162"/>
      <c r="K42" s="1162"/>
      <c r="L42" s="1162"/>
      <c r="M42" s="1162"/>
      <c r="N42" s="1162"/>
      <c r="O42" s="1162"/>
      <c r="P42" s="1162"/>
      <c r="Q42" s="1163"/>
    </row>
    <row r="43" spans="1:23" ht="24.6" customHeight="1" x14ac:dyDescent="0.2">
      <c r="A43" s="1137"/>
      <c r="B43" s="1138"/>
      <c r="C43" s="1150" t="s">
        <v>454</v>
      </c>
      <c r="D43" s="1164"/>
      <c r="E43" s="1152" t="s">
        <v>478</v>
      </c>
      <c r="F43" s="1153"/>
      <c r="G43" s="1153"/>
      <c r="H43" s="1153"/>
      <c r="I43" s="1153"/>
      <c r="J43" s="1153"/>
      <c r="K43" s="1153"/>
      <c r="L43" s="1153"/>
      <c r="M43" s="1153"/>
      <c r="N43" s="1153"/>
      <c r="O43" s="1153"/>
      <c r="P43" s="1153"/>
      <c r="Q43" s="1154"/>
    </row>
    <row r="44" spans="1:23" ht="24.6" customHeight="1" x14ac:dyDescent="0.2">
      <c r="A44" s="1137"/>
      <c r="B44" s="1138"/>
      <c r="C44" s="1144" t="s">
        <v>455</v>
      </c>
      <c r="D44" s="1144"/>
      <c r="E44" s="1145" t="s">
        <v>477</v>
      </c>
      <c r="F44" s="1145"/>
      <c r="G44" s="1145"/>
      <c r="H44" s="1145"/>
      <c r="I44" s="1145"/>
      <c r="J44" s="1145"/>
      <c r="K44" s="1145"/>
      <c r="L44" s="1145"/>
      <c r="M44" s="1145"/>
      <c r="N44" s="1145"/>
      <c r="O44" s="1145"/>
      <c r="P44" s="1145"/>
      <c r="Q44" s="1146"/>
    </row>
    <row r="45" spans="1:23" ht="24.6" customHeight="1" x14ac:dyDescent="0.2">
      <c r="A45" s="1137"/>
      <c r="B45" s="1138"/>
      <c r="C45" s="1144" t="s">
        <v>475</v>
      </c>
      <c r="D45" s="1144"/>
      <c r="E45" s="1145" t="s">
        <v>476</v>
      </c>
      <c r="F45" s="1145"/>
      <c r="G45" s="1145"/>
      <c r="H45" s="1145"/>
      <c r="I45" s="1145"/>
      <c r="J45" s="1145"/>
      <c r="K45" s="1145"/>
      <c r="L45" s="1145"/>
      <c r="M45" s="1145"/>
      <c r="N45" s="1145"/>
      <c r="O45" s="1145"/>
      <c r="P45" s="1145"/>
      <c r="Q45" s="1146"/>
    </row>
    <row r="46" spans="1:23" ht="24.6" customHeight="1" thickBot="1" x14ac:dyDescent="0.25">
      <c r="A46" s="1137"/>
      <c r="B46" s="1138"/>
      <c r="C46" s="1165" t="s">
        <v>452</v>
      </c>
      <c r="D46" s="1165"/>
      <c r="E46" s="1166" t="s">
        <v>453</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482</v>
      </c>
      <c r="B48" s="1138"/>
      <c r="C48" s="1141" t="s">
        <v>456</v>
      </c>
      <c r="D48" s="1141"/>
      <c r="E48" s="1142" t="s">
        <v>468</v>
      </c>
      <c r="F48" s="1142"/>
      <c r="G48" s="1142"/>
      <c r="H48" s="1142"/>
      <c r="I48" s="1142"/>
      <c r="J48" s="1142"/>
      <c r="K48" s="1142"/>
      <c r="L48" s="1142"/>
      <c r="M48" s="1142"/>
      <c r="N48" s="1142"/>
      <c r="O48" s="1142"/>
      <c r="P48" s="1142"/>
      <c r="Q48" s="1143"/>
    </row>
    <row r="49" spans="1:17" ht="24.6" customHeight="1" x14ac:dyDescent="0.2">
      <c r="A49" s="1137"/>
      <c r="B49" s="1138"/>
      <c r="C49" s="1144" t="s">
        <v>457</v>
      </c>
      <c r="D49" s="1144"/>
      <c r="E49" s="1145" t="s">
        <v>474</v>
      </c>
      <c r="F49" s="1145"/>
      <c r="G49" s="1145"/>
      <c r="H49" s="1145"/>
      <c r="I49" s="1145"/>
      <c r="J49" s="1145"/>
      <c r="K49" s="1145"/>
      <c r="L49" s="1145"/>
      <c r="M49" s="1145"/>
      <c r="N49" s="1145"/>
      <c r="O49" s="1145"/>
      <c r="P49" s="1145"/>
      <c r="Q49" s="1146"/>
    </row>
    <row r="50" spans="1:17" ht="24.6" customHeight="1" x14ac:dyDescent="0.2">
      <c r="A50" s="1137"/>
      <c r="B50" s="1138"/>
      <c r="C50" s="1144" t="s">
        <v>458</v>
      </c>
      <c r="D50" s="1144"/>
      <c r="E50" s="1145" t="s">
        <v>473</v>
      </c>
      <c r="F50" s="1145"/>
      <c r="G50" s="1145"/>
      <c r="H50" s="1145"/>
      <c r="I50" s="1145"/>
      <c r="J50" s="1145"/>
      <c r="K50" s="1145"/>
      <c r="L50" s="1145"/>
      <c r="M50" s="1145"/>
      <c r="N50" s="1145"/>
      <c r="O50" s="1145"/>
      <c r="P50" s="1145"/>
      <c r="Q50" s="1146"/>
    </row>
    <row r="51" spans="1:17" ht="24.6" customHeight="1" x14ac:dyDescent="0.2">
      <c r="A51" s="1137"/>
      <c r="B51" s="1138"/>
      <c r="C51" s="1150" t="s">
        <v>483</v>
      </c>
      <c r="D51" s="1151"/>
      <c r="E51" s="1152" t="s">
        <v>469</v>
      </c>
      <c r="F51" s="1153"/>
      <c r="G51" s="1153"/>
      <c r="H51" s="1153"/>
      <c r="I51" s="1153"/>
      <c r="J51" s="1153"/>
      <c r="K51" s="1153"/>
      <c r="L51" s="1153"/>
      <c r="M51" s="1153"/>
      <c r="N51" s="1153"/>
      <c r="O51" s="1153"/>
      <c r="P51" s="1153"/>
      <c r="Q51" s="1154"/>
    </row>
    <row r="52" spans="1:17" ht="24.6" customHeight="1" x14ac:dyDescent="0.2">
      <c r="A52" s="1137"/>
      <c r="B52" s="1138"/>
      <c r="C52" s="1144" t="s">
        <v>472</v>
      </c>
      <c r="D52" s="1144"/>
      <c r="E52" s="1145" t="s">
        <v>471</v>
      </c>
      <c r="F52" s="1145"/>
      <c r="G52" s="1145"/>
      <c r="H52" s="1145"/>
      <c r="I52" s="1145"/>
      <c r="J52" s="1145"/>
      <c r="K52" s="1145"/>
      <c r="L52" s="1145"/>
      <c r="M52" s="1145"/>
      <c r="N52" s="1145"/>
      <c r="O52" s="1145"/>
      <c r="P52" s="1145"/>
      <c r="Q52" s="1146"/>
    </row>
    <row r="53" spans="1:17" ht="24.6" customHeight="1" x14ac:dyDescent="0.2">
      <c r="A53" s="1137"/>
      <c r="B53" s="1138"/>
      <c r="C53" s="1144" t="s">
        <v>459</v>
      </c>
      <c r="D53" s="1144"/>
      <c r="E53" s="1145" t="s">
        <v>470</v>
      </c>
      <c r="F53" s="1145"/>
      <c r="G53" s="1145"/>
      <c r="H53" s="1145"/>
      <c r="I53" s="1145"/>
      <c r="J53" s="1145"/>
      <c r="K53" s="1145"/>
      <c r="L53" s="1145"/>
      <c r="M53" s="1145"/>
      <c r="N53" s="1145"/>
      <c r="O53" s="1145"/>
      <c r="P53" s="1145"/>
      <c r="Q53" s="1146"/>
    </row>
    <row r="54" spans="1:17" ht="24.6" customHeight="1" x14ac:dyDescent="0.2">
      <c r="A54" s="1137"/>
      <c r="B54" s="1138"/>
      <c r="C54" s="1144" t="s">
        <v>460</v>
      </c>
      <c r="D54" s="1144"/>
      <c r="E54" s="1145" t="s">
        <v>461</v>
      </c>
      <c r="F54" s="1145"/>
      <c r="G54" s="1145"/>
      <c r="H54" s="1145"/>
      <c r="I54" s="1145"/>
      <c r="J54" s="1145"/>
      <c r="K54" s="1145"/>
      <c r="L54" s="1145"/>
      <c r="M54" s="1145"/>
      <c r="N54" s="1145"/>
      <c r="O54" s="1145"/>
      <c r="P54" s="1145"/>
      <c r="Q54" s="1146"/>
    </row>
    <row r="55" spans="1:17" ht="24.6" customHeight="1" thickBot="1" x14ac:dyDescent="0.25">
      <c r="A55" s="1139"/>
      <c r="B55" s="1140"/>
      <c r="C55" s="1147" t="s">
        <v>462</v>
      </c>
      <c r="D55" s="1147"/>
      <c r="E55" s="1148" t="s">
        <v>484</v>
      </c>
      <c r="F55" s="1148"/>
      <c r="G55" s="1148"/>
      <c r="H55" s="1148"/>
      <c r="I55" s="1148"/>
      <c r="J55" s="1148"/>
      <c r="K55" s="1148"/>
      <c r="L55" s="1148"/>
      <c r="M55" s="1148"/>
      <c r="N55" s="1148"/>
      <c r="O55" s="1148"/>
      <c r="P55" s="1148"/>
      <c r="Q55" s="1149"/>
    </row>
  </sheetData>
  <sheetProtection algorithmName="SHA-512" hashValue="ySCAQQrwvh94mZHXUexg9+NtqLM4N+ACxRKTwIWQJEONmp9eMOPkMdr9x/Rrfuon/s3htGZaC3qLpSwg5YaD+Q==" saltValue="sLSn3KB5xlh6m0SwZH3DTA=="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topLeftCell="A19" zoomScale="80" zoomScaleNormal="80" workbookViewId="0">
      <selection activeCell="C5" sqref="C5:C97"/>
    </sheetView>
  </sheetViews>
  <sheetFormatPr defaultColWidth="9.140625"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397</v>
      </c>
      <c r="B1" s="1237"/>
      <c r="C1" s="1238"/>
      <c r="D1" s="1232" t="s">
        <v>413</v>
      </c>
      <c r="E1" s="1233"/>
      <c r="F1" s="1233"/>
      <c r="G1" s="1233"/>
      <c r="H1" s="1233"/>
      <c r="I1" s="1233"/>
      <c r="J1" s="1233"/>
      <c r="K1" s="1233"/>
      <c r="L1" s="1233"/>
      <c r="M1" s="1233"/>
      <c r="N1" s="1233"/>
      <c r="O1" s="1233"/>
      <c r="P1" s="1233"/>
      <c r="Q1" s="1228"/>
      <c r="R1" s="1228"/>
      <c r="S1" s="1229"/>
    </row>
    <row r="2" spans="1:19" ht="24.95" customHeight="1" thickBot="1" x14ac:dyDescent="0.25">
      <c r="A2" s="1239" t="s">
        <v>556</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412</v>
      </c>
      <c r="D3" s="1226"/>
      <c r="E3" s="1226"/>
      <c r="F3" s="1226"/>
      <c r="G3" s="1227"/>
      <c r="H3" s="1222" t="s">
        <v>447</v>
      </c>
      <c r="I3" s="1223"/>
      <c r="J3" s="1223"/>
      <c r="K3" s="1223"/>
      <c r="L3" s="1223"/>
      <c r="M3" s="1223"/>
      <c r="N3" s="1223"/>
      <c r="O3" s="1224"/>
      <c r="P3" s="1219" t="s">
        <v>414</v>
      </c>
      <c r="Q3" s="1220"/>
      <c r="R3" s="1221"/>
      <c r="S3" s="672"/>
    </row>
    <row r="4" spans="1:19" ht="39" thickBot="1" x14ac:dyDescent="0.25">
      <c r="A4" s="673" t="s">
        <v>415</v>
      </c>
      <c r="B4" s="674" t="s">
        <v>416</v>
      </c>
      <c r="C4" s="675" t="s">
        <v>464</v>
      </c>
      <c r="D4" s="744" t="s">
        <v>435</v>
      </c>
      <c r="E4" s="637" t="s">
        <v>434</v>
      </c>
      <c r="F4" s="636" t="s">
        <v>465</v>
      </c>
      <c r="G4" s="719" t="s">
        <v>436</v>
      </c>
      <c r="H4" s="637" t="s">
        <v>433</v>
      </c>
      <c r="I4" s="638" t="s">
        <v>432</v>
      </c>
      <c r="J4" s="638" t="s">
        <v>431</v>
      </c>
      <c r="K4" s="638" t="s">
        <v>466</v>
      </c>
      <c r="L4" s="638" t="s">
        <v>467</v>
      </c>
      <c r="M4" s="638" t="s">
        <v>430</v>
      </c>
      <c r="N4" s="638" t="s">
        <v>429</v>
      </c>
      <c r="O4" s="721" t="s">
        <v>428</v>
      </c>
      <c r="P4" s="676" t="s">
        <v>417</v>
      </c>
      <c r="Q4" s="638" t="s">
        <v>448</v>
      </c>
      <c r="R4" s="677" t="s">
        <v>418</v>
      </c>
      <c r="S4" s="678" t="s">
        <v>419</v>
      </c>
    </row>
    <row r="5" spans="1:19" x14ac:dyDescent="0.2">
      <c r="A5" s="1241">
        <f>Menu!F5</f>
        <v>43891</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N</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43892</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N</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43893</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N</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43894</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N</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43895</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N</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43896</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N</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43897</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N</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N</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43898</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N</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N</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43899</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N</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43900</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N</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43901</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N</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43902</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N</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N</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43903</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N</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N</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43904</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N</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N</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43905</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N</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43906</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N</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N</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43907</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N</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43908</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N</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43909</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N</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43910</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N</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43911</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43912</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43913</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43914</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N</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43915</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N</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43916</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N</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43917</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N</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43918</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43919</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43920</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43921</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500</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499</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501</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420</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Qj1dfhcuwD6ffMfKCKdRwbtbvFkl6lbGGkp0/3TsMAbQJ4HLnTHp9sQbDQDTbdz8h8xYCvoT4UPA8Aj14q3jXw==" saltValue="l07PLoLvlljO7YpSVc7mWQ=="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247</v>
      </c>
    </row>
    <row r="2" spans="1:1" ht="18.75" x14ac:dyDescent="0.2">
      <c r="A2" s="784" t="s">
        <v>547</v>
      </c>
    </row>
    <row r="3" spans="1:1" x14ac:dyDescent="0.2">
      <c r="A3" t="s">
        <v>246</v>
      </c>
    </row>
    <row r="4" spans="1:1" x14ac:dyDescent="0.2">
      <c r="A4" t="s">
        <v>504</v>
      </c>
    </row>
    <row r="5" spans="1:1" x14ac:dyDescent="0.2">
      <c r="A5" t="s">
        <v>505</v>
      </c>
    </row>
    <row r="6" spans="1:1" x14ac:dyDescent="0.2">
      <c r="A6" t="s">
        <v>506</v>
      </c>
    </row>
    <row r="7" spans="1:1" x14ac:dyDescent="0.2">
      <c r="A7" t="s">
        <v>507</v>
      </c>
    </row>
    <row r="8" spans="1:1" x14ac:dyDescent="0.2">
      <c r="A8" t="s">
        <v>508</v>
      </c>
    </row>
    <row r="9" spans="1:1" x14ac:dyDescent="0.2">
      <c r="A9" t="s">
        <v>509</v>
      </c>
    </row>
    <row r="10" spans="1:1" x14ac:dyDescent="0.2">
      <c r="A10" t="s">
        <v>510</v>
      </c>
    </row>
    <row r="11" spans="1:1" x14ac:dyDescent="0.2">
      <c r="A11" t="s">
        <v>511</v>
      </c>
    </row>
    <row r="12" spans="1:1" x14ac:dyDescent="0.2">
      <c r="A12" t="s">
        <v>512</v>
      </c>
    </row>
    <row r="13" spans="1:1" x14ac:dyDescent="0.2">
      <c r="A13" t="s">
        <v>513</v>
      </c>
    </row>
    <row r="14" spans="1:1" x14ac:dyDescent="0.2">
      <c r="A14" t="s">
        <v>514</v>
      </c>
    </row>
    <row r="15" spans="1:1" x14ac:dyDescent="0.2">
      <c r="A15" t="s">
        <v>515</v>
      </c>
    </row>
    <row r="16" spans="1:1" x14ac:dyDescent="0.2">
      <c r="A16" t="s">
        <v>516</v>
      </c>
    </row>
    <row r="17" spans="1:1" x14ac:dyDescent="0.2">
      <c r="A17" t="s">
        <v>517</v>
      </c>
    </row>
    <row r="18" spans="1:1" x14ac:dyDescent="0.2">
      <c r="A18" t="s">
        <v>518</v>
      </c>
    </row>
    <row r="19" spans="1:1" x14ac:dyDescent="0.2">
      <c r="A19" t="s">
        <v>519</v>
      </c>
    </row>
    <row r="20" spans="1:1" x14ac:dyDescent="0.2">
      <c r="A20" t="s">
        <v>520</v>
      </c>
    </row>
    <row r="21" spans="1:1" x14ac:dyDescent="0.2">
      <c r="A21" t="s">
        <v>521</v>
      </c>
    </row>
    <row r="22" spans="1:1" x14ac:dyDescent="0.2">
      <c r="A22" t="s">
        <v>522</v>
      </c>
    </row>
    <row r="23" spans="1:1" x14ac:dyDescent="0.2">
      <c r="A23" t="s">
        <v>523</v>
      </c>
    </row>
    <row r="24" spans="1:1" x14ac:dyDescent="0.2">
      <c r="A24" t="s">
        <v>524</v>
      </c>
    </row>
    <row r="25" spans="1:1" x14ac:dyDescent="0.2">
      <c r="A25" t="s">
        <v>525</v>
      </c>
    </row>
    <row r="26" spans="1:1" x14ac:dyDescent="0.2">
      <c r="A26" t="s">
        <v>526</v>
      </c>
    </row>
    <row r="27" spans="1:1" x14ac:dyDescent="0.2">
      <c r="A27" t="s">
        <v>527</v>
      </c>
    </row>
    <row r="28" spans="1:1" x14ac:dyDescent="0.2">
      <c r="A28" t="s">
        <v>528</v>
      </c>
    </row>
    <row r="29" spans="1:1" x14ac:dyDescent="0.2">
      <c r="A29" t="s">
        <v>529</v>
      </c>
    </row>
    <row r="30" spans="1:1" x14ac:dyDescent="0.2">
      <c r="A30" t="s">
        <v>530</v>
      </c>
    </row>
    <row r="31" spans="1:1" x14ac:dyDescent="0.2">
      <c r="A31" t="s">
        <v>531</v>
      </c>
    </row>
    <row r="32" spans="1:1" x14ac:dyDescent="0.2">
      <c r="A32" t="s">
        <v>532</v>
      </c>
    </row>
    <row r="33" spans="1:1" x14ac:dyDescent="0.2">
      <c r="A33" t="s">
        <v>533</v>
      </c>
    </row>
    <row r="34" spans="1:1" x14ac:dyDescent="0.2">
      <c r="A34" t="s">
        <v>534</v>
      </c>
    </row>
    <row r="35" spans="1:1" x14ac:dyDescent="0.2">
      <c r="A35" t="s">
        <v>535</v>
      </c>
    </row>
    <row r="36" spans="1:1" x14ac:dyDescent="0.2">
      <c r="A36" t="s">
        <v>536</v>
      </c>
    </row>
    <row r="37" spans="1:1" x14ac:dyDescent="0.2">
      <c r="A37" t="s">
        <v>507</v>
      </c>
    </row>
    <row r="38" spans="1:1" x14ac:dyDescent="0.2">
      <c r="A38" t="s">
        <v>508</v>
      </c>
    </row>
    <row r="39" spans="1:1" x14ac:dyDescent="0.2">
      <c r="A39" t="s">
        <v>537</v>
      </c>
    </row>
    <row r="40" spans="1:1" x14ac:dyDescent="0.2">
      <c r="A40" t="s">
        <v>538</v>
      </c>
    </row>
    <row r="41" spans="1:1" x14ac:dyDescent="0.2">
      <c r="A41" t="s">
        <v>539</v>
      </c>
    </row>
    <row r="42" spans="1:1" x14ac:dyDescent="0.2">
      <c r="A42" t="s">
        <v>512</v>
      </c>
    </row>
    <row r="43" spans="1:1" x14ac:dyDescent="0.2">
      <c r="A43" t="s">
        <v>513</v>
      </c>
    </row>
    <row r="44" spans="1:1" x14ac:dyDescent="0.2">
      <c r="A44" t="s">
        <v>514</v>
      </c>
    </row>
    <row r="45" spans="1:1" x14ac:dyDescent="0.2">
      <c r="A45" t="s">
        <v>515</v>
      </c>
    </row>
    <row r="46" spans="1:1" x14ac:dyDescent="0.2">
      <c r="A46" t="s">
        <v>516</v>
      </c>
    </row>
    <row r="47" spans="1:1" x14ac:dyDescent="0.2">
      <c r="A47" t="s">
        <v>517</v>
      </c>
    </row>
    <row r="48" spans="1:1" x14ac:dyDescent="0.2">
      <c r="A48" t="s">
        <v>518</v>
      </c>
    </row>
    <row r="49" spans="1:1" x14ac:dyDescent="0.2">
      <c r="A49" t="s">
        <v>519</v>
      </c>
    </row>
    <row r="50" spans="1:1" x14ac:dyDescent="0.2">
      <c r="A50" t="s">
        <v>520</v>
      </c>
    </row>
    <row r="51" spans="1:1" x14ac:dyDescent="0.2">
      <c r="A51" t="s">
        <v>521</v>
      </c>
    </row>
    <row r="52" spans="1:1" x14ac:dyDescent="0.2">
      <c r="A52" t="s">
        <v>522</v>
      </c>
    </row>
    <row r="53" spans="1:1" x14ac:dyDescent="0.2">
      <c r="A53" t="s">
        <v>523</v>
      </c>
    </row>
    <row r="54" spans="1:1" x14ac:dyDescent="0.2">
      <c r="A54" t="s">
        <v>524</v>
      </c>
    </row>
    <row r="55" spans="1:1" x14ac:dyDescent="0.2">
      <c r="A55" t="s">
        <v>525</v>
      </c>
    </row>
    <row r="56" spans="1:1" x14ac:dyDescent="0.2">
      <c r="A56" t="s">
        <v>526</v>
      </c>
    </row>
    <row r="57" spans="1:1" x14ac:dyDescent="0.2">
      <c r="A57" t="s">
        <v>540</v>
      </c>
    </row>
    <row r="58" spans="1:1" x14ac:dyDescent="0.2">
      <c r="A58" t="s">
        <v>541</v>
      </c>
    </row>
    <row r="59" spans="1:1" x14ac:dyDescent="0.2">
      <c r="A59" t="s">
        <v>542</v>
      </c>
    </row>
    <row r="60" spans="1:1" x14ac:dyDescent="0.2">
      <c r="A60" t="s">
        <v>543</v>
      </c>
    </row>
    <row r="61" spans="1:1" x14ac:dyDescent="0.2">
      <c r="A61" t="s">
        <v>507</v>
      </c>
    </row>
    <row r="62" spans="1:1" x14ac:dyDescent="0.2">
      <c r="A62" t="s">
        <v>508</v>
      </c>
    </row>
    <row r="63" spans="1:1" x14ac:dyDescent="0.2">
      <c r="A63" t="s">
        <v>537</v>
      </c>
    </row>
    <row r="64" spans="1:1" x14ac:dyDescent="0.2">
      <c r="A64" t="s">
        <v>538</v>
      </c>
    </row>
    <row r="65" spans="1:1" x14ac:dyDescent="0.2">
      <c r="A65" t="s">
        <v>539</v>
      </c>
    </row>
    <row r="66" spans="1:1" x14ac:dyDescent="0.2">
      <c r="A66" t="s">
        <v>512</v>
      </c>
    </row>
    <row r="67" spans="1:1" x14ac:dyDescent="0.2">
      <c r="A67" t="s">
        <v>513</v>
      </c>
    </row>
    <row r="68" spans="1:1" x14ac:dyDescent="0.2">
      <c r="A68" t="s">
        <v>514</v>
      </c>
    </row>
    <row r="69" spans="1:1" x14ac:dyDescent="0.2">
      <c r="A69" t="s">
        <v>515</v>
      </c>
    </row>
    <row r="70" spans="1:1" x14ac:dyDescent="0.2">
      <c r="A70" t="s">
        <v>516</v>
      </c>
    </row>
    <row r="71" spans="1:1" x14ac:dyDescent="0.2">
      <c r="A71" t="s">
        <v>517</v>
      </c>
    </row>
    <row r="72" spans="1:1" x14ac:dyDescent="0.2">
      <c r="A72" t="s">
        <v>518</v>
      </c>
    </row>
    <row r="73" spans="1:1" x14ac:dyDescent="0.2">
      <c r="A73" t="s">
        <v>519</v>
      </c>
    </row>
    <row r="74" spans="1:1" x14ac:dyDescent="0.2">
      <c r="A74" t="s">
        <v>520</v>
      </c>
    </row>
    <row r="75" spans="1:1" x14ac:dyDescent="0.2">
      <c r="A75" t="s">
        <v>521</v>
      </c>
    </row>
    <row r="76" spans="1:1" x14ac:dyDescent="0.2">
      <c r="A76" t="s">
        <v>522</v>
      </c>
    </row>
    <row r="77" spans="1:1" x14ac:dyDescent="0.2">
      <c r="A77" t="s">
        <v>523</v>
      </c>
    </row>
    <row r="78" spans="1:1" x14ac:dyDescent="0.2">
      <c r="A78" t="s">
        <v>524</v>
      </c>
    </row>
    <row r="79" spans="1:1" x14ac:dyDescent="0.2">
      <c r="A79" t="s">
        <v>525</v>
      </c>
    </row>
    <row r="80" spans="1:1" x14ac:dyDescent="0.2">
      <c r="A80" t="s">
        <v>526</v>
      </c>
    </row>
    <row r="81" spans="1:1" x14ac:dyDescent="0.2">
      <c r="A81" t="s">
        <v>540</v>
      </c>
    </row>
    <row r="82" spans="1:1" x14ac:dyDescent="0.2">
      <c r="A82" t="s">
        <v>541</v>
      </c>
    </row>
    <row r="83" spans="1:1" x14ac:dyDescent="0.2">
      <c r="A83" t="s">
        <v>542</v>
      </c>
    </row>
    <row r="84" spans="1:1" x14ac:dyDescent="0.2">
      <c r="A84" t="s">
        <v>543</v>
      </c>
    </row>
    <row r="85" spans="1:1" x14ac:dyDescent="0.2">
      <c r="A85" t="s">
        <v>507</v>
      </c>
    </row>
    <row r="86" spans="1:1" x14ac:dyDescent="0.2">
      <c r="A86" t="s">
        <v>508</v>
      </c>
    </row>
    <row r="87" spans="1:1" x14ac:dyDescent="0.2">
      <c r="A87" t="s">
        <v>537</v>
      </c>
    </row>
    <row r="88" spans="1:1" x14ac:dyDescent="0.2">
      <c r="A88" t="s">
        <v>538</v>
      </c>
    </row>
    <row r="89" spans="1:1" x14ac:dyDescent="0.2">
      <c r="A89" t="s">
        <v>539</v>
      </c>
    </row>
    <row r="90" spans="1:1" x14ac:dyDescent="0.2">
      <c r="A90" t="s">
        <v>512</v>
      </c>
    </row>
    <row r="91" spans="1:1" x14ac:dyDescent="0.2">
      <c r="A91" t="s">
        <v>513</v>
      </c>
    </row>
    <row r="92" spans="1:1" x14ac:dyDescent="0.2">
      <c r="A92" t="s">
        <v>514</v>
      </c>
    </row>
    <row r="93" spans="1:1" x14ac:dyDescent="0.2">
      <c r="A93" t="s">
        <v>515</v>
      </c>
    </row>
    <row r="94" spans="1:1" x14ac:dyDescent="0.2">
      <c r="A94" t="s">
        <v>516</v>
      </c>
    </row>
    <row r="95" spans="1:1" x14ac:dyDescent="0.2">
      <c r="A95" t="s">
        <v>517</v>
      </c>
    </row>
    <row r="96" spans="1:1" x14ac:dyDescent="0.2">
      <c r="A96" t="s">
        <v>518</v>
      </c>
    </row>
    <row r="97" spans="1:1" x14ac:dyDescent="0.2">
      <c r="A97" t="s">
        <v>519</v>
      </c>
    </row>
    <row r="98" spans="1:1" x14ac:dyDescent="0.2">
      <c r="A98" t="s">
        <v>520</v>
      </c>
    </row>
    <row r="99" spans="1:1" x14ac:dyDescent="0.2">
      <c r="A99" t="s">
        <v>521</v>
      </c>
    </row>
    <row r="100" spans="1:1" x14ac:dyDescent="0.2">
      <c r="A100" t="s">
        <v>522</v>
      </c>
    </row>
    <row r="101" spans="1:1" x14ac:dyDescent="0.2">
      <c r="A101" t="s">
        <v>523</v>
      </c>
    </row>
    <row r="102" spans="1:1" x14ac:dyDescent="0.2">
      <c r="A102" t="s">
        <v>524</v>
      </c>
    </row>
    <row r="103" spans="1:1" x14ac:dyDescent="0.2">
      <c r="A103" t="s">
        <v>525</v>
      </c>
    </row>
    <row r="104" spans="1:1" x14ac:dyDescent="0.2">
      <c r="A104" t="s">
        <v>526</v>
      </c>
    </row>
    <row r="105" spans="1:1" x14ac:dyDescent="0.2">
      <c r="A105" t="s">
        <v>540</v>
      </c>
    </row>
    <row r="106" spans="1:1" x14ac:dyDescent="0.2">
      <c r="A106" t="s">
        <v>541</v>
      </c>
    </row>
    <row r="107" spans="1:1" x14ac:dyDescent="0.2">
      <c r="A107" t="s">
        <v>542</v>
      </c>
    </row>
    <row r="108" spans="1:1" x14ac:dyDescent="0.2">
      <c r="A108" t="s">
        <v>543</v>
      </c>
    </row>
    <row r="109" spans="1:1" x14ac:dyDescent="0.2">
      <c r="A109" t="s">
        <v>544</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48E15B7F8D642468021D843C556206B" ma:contentTypeVersion="0" ma:contentTypeDescription="Create a new document." ma:contentTypeScope="" ma:versionID="91af762e0c41b118416e01583dd2dec0">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DC3HDHFYPPD6-1940710064-6</_dlc_DocId>
    <_dlc_DocIdUrl xmlns="b9d87d8e-2e07-46b2-92a5-8b8b5755d768">
      <Url>https://cg.portal.uscg.mil/communities/erats/CS/FSO-PVA FOT/_layouts/DocIdRedir.aspx?ID=DC3HDHFYPPD6-1940710064-6</Url>
      <Description>DC3HDHFYPPD6-1940710064-6</Description>
    </_dlc_DocIdUrl>
  </documentManagement>
</p:properties>
</file>

<file path=customXml/itemProps1.xml><?xml version="1.0" encoding="utf-8"?>
<ds:datastoreItem xmlns:ds="http://schemas.openxmlformats.org/officeDocument/2006/customXml" ds:itemID="{ED518590-E3DA-43D3-B2E7-F050EC05FD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3.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4.xml><?xml version="1.0" encoding="utf-8"?>
<ds:datastoreItem xmlns:ds="http://schemas.openxmlformats.org/officeDocument/2006/customXml" ds:itemID="{3BC4F18B-928C-458F-94F6-7CA1F676921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e0984440-7a45-4087-81ea-1e5ebf810dd5"/>
    <ds:schemaRef ds:uri="http://schemas.microsoft.com/office/infopath/2007/PartnerControls"/>
    <ds:schemaRef ds:uri="b9d87d8e-2e07-46b2-92a5-8b8b5755d76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2020-05-18T16:36:09Z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0x010100D48E15B7F8D642468021D843C556206B</vt:lpwstr>
  </property>
  <property fmtid="{D5CDD505-2E9C-101B-9397-08002B2CF9AE}" pid="3" name="_dlc_DocIdItemGuid">
    <vt:lpwstr>42a4ad52-40e7-4b05-a269-0b18ac9cf9c5</vt:lpwstr>
  </property>
  <property fmtid="{D5CDD505-2E9C-101B-9397-08002B2CF9AE}" pid="4" name="Order">
    <vt:r8>6800</vt:r8>
  </property>
</Properties>
</file>